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ТСО'!$114:$116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ТСО'!$117:$120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тарифов'!$95:$119</definedName>
    <definedName name="BLOCK_PT_HEAT">'Перечень тарифов'!$13:$93</definedName>
    <definedName name="BLOCK_PT_HEAT_NOT_R">'Перечень тарифов'!$79:$83</definedName>
    <definedName name="BLOCK_PT_HEAT_NOT_R_TMP">'Перечень тарифов'!$74:$78</definedName>
    <definedName name="BLOCK_PT_HEAT_PHEAT">'Перечень тарифов'!$39:$43</definedName>
    <definedName name="BLOCK_PT_HEAT_PHEAT_HIDDEN_FORMULAS">'Перечень тарифов'!$Z$39:$AQ$39</definedName>
    <definedName name="BLOCK_PT_HEAT_RHEAT">'Перечень тарифов'!$18:$38</definedName>
    <definedName name="BLOCK_PT_HEAT_RHEAT_HIDDEN_FORMULAS">'Перечень тарифов'!$Z$18:$AQ$18</definedName>
    <definedName name="BLOCK_PT_HOTVSNA">'Перечень тарифов'!$121:$135</definedName>
    <definedName name="BLOCK_PT_VOTV">'Перечень тарифов'!$137:$151</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тарифов'!$Z$12:$Z$153</definedName>
    <definedName name="DIFFERENTIATION_TARIFF_VD_ID">'Перечень тарифов'!$AB$12:$AB$153</definedName>
    <definedName name="DIFFERENTIATION_TARIFF_VTAR_ID">'Перечень тарифов'!$AA$12:$AA$153</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Предложение!$L$93</definedName>
    <definedName name="OFFER_METHOD">Предложение!$K$24:$K$91</definedName>
    <definedName name="OFFER_METHOD_FLAG">TEHSHEET!$L$6</definedName>
    <definedName name="OFFER_TARIFF_A_1">Предложение!$24:$26</definedName>
    <definedName name="OFFER_TARIFF_A_2">Предложение!$95:$97</definedName>
    <definedName name="OFFER_TARIFF_A_3">Предложение!$164:$166</definedName>
    <definedName name="OFFER_TARIFF_A_4">Предложение!$233:$235</definedName>
    <definedName name="OFFER_TARIFF_A_5">Предложение!$302:$304</definedName>
    <definedName name="OFFER_TARIFF_A_COLDVSNA_1">Предложение!$59:$61</definedName>
    <definedName name="OFFER_TARIFF_A_COLDVSNA_2">Предложение!$130:$132</definedName>
    <definedName name="OFFER_TARIFF_A_COLDVSNA_3">Предложение!$199:$201</definedName>
    <definedName name="OFFER_TARIFF_A_COLDVSNA_4">Предложение!$268:$270</definedName>
    <definedName name="OFFER_TARIFF_A_COLDVSNA_5">Предложение!$337:$339</definedName>
    <definedName name="OFFER_TARIFF_A_HOTVSNA_1">Предложение!$74:$76</definedName>
    <definedName name="OFFER_TARIFF_A_HOTVSNA_2">Предложение!$145:$147</definedName>
    <definedName name="OFFER_TARIFF_A_HOTVSNA_3">Предложение!$214:$216</definedName>
    <definedName name="OFFER_TARIFF_A_HOTVSNA_4">Предложение!$283:$285</definedName>
    <definedName name="OFFER_TARIFF_A_HOTVSNA_5">Предложение!$352:$354</definedName>
    <definedName name="OFFER_TARIFF_A_VOTV_1">Предложение!$83:$85</definedName>
    <definedName name="OFFER_TARIFF_A_VOTV_2">Предложение!$154:$156</definedName>
    <definedName name="OFFER_TARIFF_A_VOTV_3">Предложение!$223:$225</definedName>
    <definedName name="OFFER_TARIFF_A_VOTV_4">Предложение!$292:$294</definedName>
    <definedName name="OFFER_TARIFF_A_VOTV_5">Предложение!$361:$363</definedName>
    <definedName name="OFFER_TARIFF_B_1">Предложение!$27:$37</definedName>
    <definedName name="OFFER_TARIFF_B_2">Предложение!$98:$108</definedName>
    <definedName name="OFFER_TARIFF_B_3">Предложение!$167:$177</definedName>
    <definedName name="OFFER_TARIFF_B_4">Предложение!$236:$246</definedName>
    <definedName name="OFFER_TARIFF_B_5">Предложение!$305:$315</definedName>
    <definedName name="OFFER_TARIFF_B_COLDVSNA_1">Предложение!$62:$64</definedName>
    <definedName name="OFFER_TARIFF_B_COLDVSNA_2">Предложение!$133:$135</definedName>
    <definedName name="OFFER_TARIFF_B_COLDVSNA_3">Предложение!$202:$204</definedName>
    <definedName name="OFFER_TARIFF_B_COLDVSNA_4">Предложение!$271:$273</definedName>
    <definedName name="OFFER_TARIFF_B_COLDVSNA_5">Предложение!$340:$342</definedName>
    <definedName name="OFFER_TARIFF_B_HOTVSNA_1">Предложение!$77:$79</definedName>
    <definedName name="OFFER_TARIFF_B_HOTVSNA_2">Предложение!$148:$150</definedName>
    <definedName name="OFFER_TARIFF_B_HOTVSNA_3">Предложение!$217:$219</definedName>
    <definedName name="OFFER_TARIFF_B_HOTVSNA_4">Предложение!$286:$288</definedName>
    <definedName name="OFFER_TARIFF_B_HOTVSNA_5">Предложение!$355:$357</definedName>
    <definedName name="OFFER_TARIFF_B_VOTV_1">Предложение!$86:$88</definedName>
    <definedName name="OFFER_TARIFF_B_VOTV_2">Предложение!$157:$159</definedName>
    <definedName name="OFFER_TARIFF_B_VOTV_3">Предложение!$226:$228</definedName>
    <definedName name="OFFER_TARIFF_B_VOTV_4">Предложение!$295:$297</definedName>
    <definedName name="OFFER_TARIFF_B_VOTV_5">Предложение!$364:$366</definedName>
    <definedName name="OFFER_TARIFF_C_1">Предложение!$38:$40</definedName>
    <definedName name="OFFER_TARIFF_C_2">Предложение!$109:$111</definedName>
    <definedName name="OFFER_TARIFF_C_3">Предложение!$178:$180</definedName>
    <definedName name="OFFER_TARIFF_C_4">Предложение!$247:$249</definedName>
    <definedName name="OFFER_TARIFF_C_5">Предложение!$316:$318</definedName>
    <definedName name="OFFER_TARIFF_C_COLDVSNA_1">Предложение!$65:$67</definedName>
    <definedName name="OFFER_TARIFF_C_COLDVSNA_2">Предложение!$136:$138</definedName>
    <definedName name="OFFER_TARIFF_C_COLDVSNA_3">Предложение!$205:$207</definedName>
    <definedName name="OFFER_TARIFF_C_COLDVSNA_4">Предложение!$274:$276</definedName>
    <definedName name="OFFER_TARIFF_C_COLDVSNA_5">Предложение!$343:$345</definedName>
    <definedName name="OFFER_TARIFF_C_HOTVSNA_1">Предложение!$80:$82</definedName>
    <definedName name="OFFER_TARIFF_C_HOTVSNA_2">Предложение!$151:$153</definedName>
    <definedName name="OFFER_TARIFF_C_HOTVSNA_3">Предложение!$220:$222</definedName>
    <definedName name="OFFER_TARIFF_C_HOTVSNA_4">Предложение!$289:$291</definedName>
    <definedName name="OFFER_TARIFF_C_HOTVSNA_5">Предложение!$358:$360</definedName>
    <definedName name="OFFER_TARIFF_C_VOTV_1">Предложение!$89:$91</definedName>
    <definedName name="OFFER_TARIFF_C_VOTV_2">Предложение!$160:$162</definedName>
    <definedName name="OFFER_TARIFF_C_VOTV_3">Предложение!$229:$231</definedName>
    <definedName name="OFFER_TARIFF_C_VOTV_4">Предложение!$298:$300</definedName>
    <definedName name="OFFER_TARIFF_C_VOTV_5">Предложение!$367:$369</definedName>
    <definedName name="OFFER_TARIFF_D_1">Предложение!$41:$43</definedName>
    <definedName name="OFFER_TARIFF_D_2">Предложение!$112:$114</definedName>
    <definedName name="OFFER_TARIFF_D_3">Предложение!$181:$183</definedName>
    <definedName name="OFFER_TARIFF_D_4">Предложение!$250:$252</definedName>
    <definedName name="OFFER_TARIFF_D_5">Предложение!$319:$321</definedName>
    <definedName name="OFFER_TARIFF_D_COLDVSNA_1">Предложение!$68:$70</definedName>
    <definedName name="OFFER_TARIFF_D_COLDVSNA_2">Предложение!$139:$141</definedName>
    <definedName name="OFFER_TARIFF_D_COLDVSNA_3">Предложение!$208:$210</definedName>
    <definedName name="OFFER_TARIFF_D_COLDVSNA_4">Предложение!$277:$279</definedName>
    <definedName name="OFFER_TARIFF_D_COLDVSNA_5">Предложение!$346:$348</definedName>
    <definedName name="OFFER_TARIFF_E_COLDVSNA_1">Предложение!$71:$73</definedName>
    <definedName name="OFFER_TARIFF_E_COLDVSNA_2">Предложение!$142:$144</definedName>
    <definedName name="OFFER_TARIFF_E_COLDVSNA_3">Предложение!$211:$213</definedName>
    <definedName name="OFFER_TARIFF_E_COLDVSNA_4">Предложение!$280:$282</definedName>
    <definedName name="OFFER_TARIFF_E_COLDVSNA_5">Предложение!$349:$351</definedName>
    <definedName name="OFFER_TARIFF_E1_1">Предложение!$44:$46</definedName>
    <definedName name="OFFER_TARIFF_E1_2">Предложение!$115:$117</definedName>
    <definedName name="OFFER_TARIFF_E1_3">Предложение!$184:$186</definedName>
    <definedName name="OFFER_TARIFF_E1_4">Предложение!$253:$255</definedName>
    <definedName name="OFFER_TARIFF_E1_5">Предложение!$322:$324</definedName>
    <definedName name="OFFER_TARIFF_E2_1">Предложение!$47:$49</definedName>
    <definedName name="OFFER_TARIFF_E2_2">Предложение!$118:$120</definedName>
    <definedName name="OFFER_TARIFF_E2_3">Предложение!$187:$189</definedName>
    <definedName name="OFFER_TARIFF_E2_4">Предложение!$256:$258</definedName>
    <definedName name="OFFER_TARIFF_E2_5">Предложение!$325:$327</definedName>
    <definedName name="OFFER_TARIFF_F_1">Предложение!$50:$52</definedName>
    <definedName name="OFFER_TARIFF_F_2">Предложение!$121:$123</definedName>
    <definedName name="OFFER_TARIFF_F_3">Предложение!$190:$192</definedName>
    <definedName name="OFFER_TARIFF_F_4">Предложение!$259:$261</definedName>
    <definedName name="OFFER_TARIFF_F_5">Предложение!$328:$330</definedName>
    <definedName name="OFFER_TARIFF_G_1">Предложение!$53:$55</definedName>
    <definedName name="OFFER_TARIFF_G_2">Предложение!$124:$126</definedName>
    <definedName name="OFFER_TARIFF_G_3">Предложение!$193:$195</definedName>
    <definedName name="OFFER_TARIFF_G_4">Предложение!$262:$264</definedName>
    <definedName name="OFFER_TARIFF_G_5">Предложение!$331:$333</definedName>
    <definedName name="OFFER_TARIFF_H_1">Предложение!$56:$58</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Предложение!$G$61</definedName>
    <definedName name="pIns_PT_VTAR_A_COLDVSNA_OFFER_2">Предложение!$G$132</definedName>
    <definedName name="pIns_PT_VTAR_A_COLDVSNA_OFFER_3">Предложение!$G$201</definedName>
    <definedName name="pIns_PT_VTAR_A_COLDVSNA_OFFER_4">Предложение!$G$270</definedName>
    <definedName name="pIns_PT_VTAR_A_COLDVSNA_OFFER_5">Предложение!$G$339</definedName>
    <definedName name="pIns_PT_VTAR_A_COLDVSNA_OFFER5">Предложение!$G$339</definedName>
    <definedName name="pIns_PT_VTAR_A_HOTVSNA">'ГВС. Т-гор.вода'!$T$54</definedName>
    <definedName name="pIns_PT_VTAR_A_HOTVSNA_OFFER_1">Предложение!$G$76</definedName>
    <definedName name="pIns_PT_VTAR_A_HOTVSNA_OFFER_2">Предложение!$G$147</definedName>
    <definedName name="pIns_PT_VTAR_A_HOTVSNA_OFFER_3">Предложение!$G$216</definedName>
    <definedName name="pIns_PT_VTAR_A_HOTVSNA_OFFER_4">Предложение!$G$285</definedName>
    <definedName name="pIns_PT_VTAR_A_HOTVSNA_OFFER_5">Предложение!$G$354</definedName>
    <definedName name="pIns_PT_VTAR_A_OFFER_1">Предложение!$G$26</definedName>
    <definedName name="pIns_PT_VTAR_A_OFFER_2">Предложение!$G$97</definedName>
    <definedName name="pIns_PT_VTAR_A_OFFER_3">Предложение!$G$166</definedName>
    <definedName name="pIns_PT_VTAR_A_OFFER_4">Предложение!$G$235</definedName>
    <definedName name="pIns_PT_VTAR_A_OFFER_5">Предложение!$G$304</definedName>
    <definedName name="pIns_PT_VTAR_A_VOTV">'ВО. Т-во'!$T$53</definedName>
    <definedName name="pIns_PT_VTAR_A_VOTV_OFFER_1">Предложение!$G$85</definedName>
    <definedName name="pIns_PT_VTAR_A_VOTV_OFFER_2">Предложение!$G$156</definedName>
    <definedName name="pIns_PT_VTAR_A_VOTV_OFFER_3">Предложение!$G$225</definedName>
    <definedName name="pIns_PT_VTAR_A_VOTV_OFFER_4">Предложение!$G$294</definedName>
    <definedName name="pIns_PT_VTAR_A_VOTV_OFFER_5">Предложение!$G$363</definedName>
    <definedName name="pIns_PT_VTAR_B">'ТС. Т-ТЭ | ТСО'!$T$113</definedName>
    <definedName name="pIns_PT_VTAR_B_COLDVSNA">'ХВС. Т-тех'!$T$53</definedName>
    <definedName name="pIns_PT_VTAR_B_COLDVSNA_OFFER_1">Предложение!$G$64</definedName>
    <definedName name="pIns_PT_VTAR_B_COLDVSNA_OFFER_2">Предложение!$G$135</definedName>
    <definedName name="pIns_PT_VTAR_B_COLDVSNA_OFFER_3">Предложение!$G$204</definedName>
    <definedName name="pIns_PT_VTAR_B_COLDVSNA_OFFER_4">Предложение!$G$273</definedName>
    <definedName name="pIns_PT_VTAR_B_COLDVSNA_OFFER_5">Предложение!$G$342</definedName>
    <definedName name="pIns_PT_VTAR_B_HOTVSNA">'ГВС. Т-транс'!$T$54</definedName>
    <definedName name="pIns_PT_VTAR_B_HOTVSNA_OFFER_1">Предложение!$G$79</definedName>
    <definedName name="pIns_PT_VTAR_B_HOTVSNA_OFFER_2">Предложение!$G$150</definedName>
    <definedName name="pIns_PT_VTAR_B_HOTVSNA_OFFER_3">Предложение!$G$219</definedName>
    <definedName name="pIns_PT_VTAR_B_HOTVSNA_OFFER_4">Предложение!$G$288</definedName>
    <definedName name="pIns_PT_VTAR_B_HOTVSNA_OFFER_5">Предложение!$G$357</definedName>
    <definedName name="pIns_PT_VTAR_B_OFFER_1">Предложение!$G$37</definedName>
    <definedName name="pIns_PT_VTAR_B_OFFER_2">Предложение!$G$108</definedName>
    <definedName name="pIns_PT_VTAR_B_OFFER_3">Предложение!$G$177</definedName>
    <definedName name="pIns_PT_VTAR_B_OFFER_4">Предложение!$G$246</definedName>
    <definedName name="pIns_PT_VTAR_B_OFFER_5">Предложение!$G$315</definedName>
    <definedName name="pIns_PT_VTAR_B_VOTV">'ВО. Т-транс'!$T$53</definedName>
    <definedName name="pIns_PT_VTAR_B_VOTV_OFFER_1">Предложение!$G$88</definedName>
    <definedName name="pIns_PT_VTAR_B_VOTV_OFFER_2">Предложение!$G$159</definedName>
    <definedName name="pIns_PT_VTAR_B_VOTV_OFFER_3">Предложение!$G$228</definedName>
    <definedName name="pIns_PT_VTAR_B_VOTV_OFFER_4">Предложение!$G$297</definedName>
    <definedName name="pIns_PT_VTAR_B_VOTV_OFFER_5">Предложение!$G$366</definedName>
    <definedName name="pIns_PT_VTAR_C">'ТС. Т-ТН'!$T$57</definedName>
    <definedName name="pIns_PT_VTAR_C_COLDVSNA">'ХВС. Т-транс'!$T$53</definedName>
    <definedName name="pIns_PT_VTAR_C_COLDVSNA_OFFER_1">Предложение!$G$67</definedName>
    <definedName name="pIns_PT_VTAR_C_COLDVSNA_OFFER_2">Предложение!$G$138</definedName>
    <definedName name="pIns_PT_VTAR_C_COLDVSNA_OFFER_3">Предложение!$G$207</definedName>
    <definedName name="pIns_PT_VTAR_C_COLDVSNA_OFFER_4">Предложение!$G$276</definedName>
    <definedName name="pIns_PT_VTAR_C_COLDVSNA_OFFER_5">Предложение!$G$345</definedName>
    <definedName name="pIns_PT_VTAR_C_HOTVSNA">'ГВС. Т-подкл'!$T$63</definedName>
    <definedName name="pIns_PT_VTAR_C_HOTVSNA_OFFER_1">Предложение!$G$82</definedName>
    <definedName name="pIns_PT_VTAR_C_HOTVSNA_OFFER_2">Предложение!$G$153</definedName>
    <definedName name="pIns_PT_VTAR_C_HOTVSNA_OFFER_3">Предложение!$G$222</definedName>
    <definedName name="pIns_PT_VTAR_C_HOTVSNA_OFFER_4">Предложение!$G$291</definedName>
    <definedName name="pIns_PT_VTAR_C_HOTVSNA_OFFER_5">Предложение!$G$360</definedName>
    <definedName name="pIns_PT_VTAR_C_OFFER_1">Предложение!$G$40</definedName>
    <definedName name="pIns_PT_VTAR_C_OFFER_2">Предложение!$G$111</definedName>
    <definedName name="pIns_PT_VTAR_C_OFFER_3">Предложение!$G$180</definedName>
    <definedName name="pIns_PT_VTAR_C_OFFER_4">Предложение!$G$249</definedName>
    <definedName name="pIns_PT_VTAR_C_OFFER_5">Предложение!$G$318</definedName>
    <definedName name="pIns_PT_VTAR_C_VOTV">'ВО. Т-подкл'!$T$63</definedName>
    <definedName name="pIns_PT_VTAR_C_VOTV_OFFER_1">Предложение!$G$91</definedName>
    <definedName name="pIns_PT_VTAR_C_VOTV_OFFER_2">Предложение!$G$162</definedName>
    <definedName name="pIns_PT_VTAR_C_VOTV_OFFER_3">Предложение!$G$231</definedName>
    <definedName name="pIns_PT_VTAR_C_VOTV_OFFER_4">Предложение!$G$300</definedName>
    <definedName name="pIns_PT_VTAR_C_VOTV_OFFER_5">Предложение!$G$369</definedName>
    <definedName name="pIns_PT_VTAR_D">'ТС. Т-гор.вода'!$V$65</definedName>
    <definedName name="pIns_PT_VTAR_D_COLDVSNA">'ХВС. Т-подвоз'!$T$53</definedName>
    <definedName name="pIns_PT_VTAR_D_COLDVSNA_OFFER_1">Предложение!$G$70</definedName>
    <definedName name="pIns_PT_VTAR_D_COLDVSNA_OFFER_2">Предложение!$G$141</definedName>
    <definedName name="pIns_PT_VTAR_D_COLDVSNA_OFFER_3">Предложение!$G$210</definedName>
    <definedName name="pIns_PT_VTAR_D_COLDVSNA_OFFER_4">Предложение!$G$279</definedName>
    <definedName name="pIns_PT_VTAR_D_COLDVSNA_OFFER_5">Предложение!$G$348</definedName>
    <definedName name="pIns_PT_VTAR_D_OFFER_1">Предложение!$G$43</definedName>
    <definedName name="pIns_PT_VTAR_D_OFFER_2">Предложение!$G$114</definedName>
    <definedName name="pIns_PT_VTAR_D_OFFER_3">Предложение!$G$183</definedName>
    <definedName name="pIns_PT_VTAR_D_OFFER_4">Предложение!$G$252</definedName>
    <definedName name="pIns_PT_VTAR_D_OFFER_5">Предложение!$G$321</definedName>
    <definedName name="pIns_PT_VTAR_E_COLDVSNA">'ХВС. Т-подкл'!$T$63</definedName>
    <definedName name="pIns_PT_VTAR_E_COLDVSNA_OFFER_1">Предложение!$G$73</definedName>
    <definedName name="pIns_PT_VTAR_E_COLDVSNA_OFFER_2">Предложение!$G$144</definedName>
    <definedName name="pIns_PT_VTAR_E_COLDVSNA_OFFER_3">Предложение!$G$213</definedName>
    <definedName name="pIns_PT_VTAR_E_COLDVSNA_OFFER_4">Предложение!$G$282</definedName>
    <definedName name="pIns_PT_VTAR_E_COLDVSNA_OFFER_5">Предложение!$G$351</definedName>
    <definedName name="pIns_PT_VTAR_E1">'ТС. Т-передача ТЭ'!$T$57</definedName>
    <definedName name="pIns_PT_VTAR_E1_OFFER_1">Предложение!$G$46</definedName>
    <definedName name="pIns_PT_VTAR_E1_OFFER_2">Предложение!$G$117</definedName>
    <definedName name="pIns_PT_VTAR_E1_OFFER_3">Предложение!$G$186</definedName>
    <definedName name="pIns_PT_VTAR_E1_OFFER_4">Предложение!$G$255</definedName>
    <definedName name="pIns_PT_VTAR_E1_OFFER_5">Предложение!$G$324</definedName>
    <definedName name="pIns_PT_VTAR_E2">'ТС. Т-передача ТН'!$T$57</definedName>
    <definedName name="pIns_PT_VTAR_E2_OFFER_1">Предложение!$G$49</definedName>
    <definedName name="pIns_PT_VTAR_E2_OFFER_2">Предложение!$G$120</definedName>
    <definedName name="pIns_PT_VTAR_E2_OFFER_3">Предложение!$G$189</definedName>
    <definedName name="pIns_PT_VTAR_E2_OFFER_4">Предложение!$G$258</definedName>
    <definedName name="pIns_PT_VTAR_E2_OFFER_5">Предложение!$G$327</definedName>
    <definedName name="pIns_PT_VTAR_F">'ТС. Резерв мощности'!$T$57</definedName>
    <definedName name="pIns_PT_VTAR_F_OFFER_1">Предложение!$G$52</definedName>
    <definedName name="pIns_PT_VTAR_F_OFFER_2">Предложение!$G$123</definedName>
    <definedName name="pIns_PT_VTAR_F_OFFER_3">Предложение!$G$192</definedName>
    <definedName name="pIns_PT_VTAR_F_OFFER_4">Предложение!$G$261</definedName>
    <definedName name="pIns_PT_VTAR_F_OFFER_5">Предложение!$G$330</definedName>
    <definedName name="pIns_PT_VTAR_G">'ТС. Т-подкл'!$T$62</definedName>
    <definedName name="pIns_PT_VTAR_G_OFFER_1">Предложение!$G$55</definedName>
    <definedName name="pIns_PT_VTAR_G_OFFER_2">Предложение!$G$126</definedName>
    <definedName name="pIns_PT_VTAR_G_OFFER_3">Предложение!$G$195</definedName>
    <definedName name="pIns_PT_VTAR_G_OFFER_4">Предложение!$G$264</definedName>
    <definedName name="pIns_PT_VTAR_G_OFFER_5">Предложение!$G$333</definedName>
    <definedName name="pIns_PT_VTAR_H">'ТС. Т-подкл(инд)'!$T$56</definedName>
    <definedName name="pIns_PT_VTAR_H_OFFER_1">Предложение!$G$58</definedName>
    <definedName name="pIns_PT_VTAR_H_OFFER_2">Предложение!$G$129</definedName>
    <definedName name="pIns_PT_VTAR_H_OFFER_3">Предложение!$G$198</definedName>
    <definedName name="pIns_PT_VTAR_H_OFFER_4">Предложение!$G$267</definedName>
    <definedName name="pIns_PT_VTAR_H_OFFER_5">Предложение!$G$336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тарифов'!$AL$12:$AL$153</definedName>
    <definedName name="PT_DIFFERENTIATION_CS_ID">'Перечень тарифов'!$AF$12:$AF$153</definedName>
    <definedName name="PT_DIFFERENTIATION_IST_TE">'Перечень тарифов'!$AM$12:$AM$153</definedName>
    <definedName name="PT_DIFFERENTIATION_IST_TE_ID">'Перечень тарифов'!$AG$12:$AG$153</definedName>
    <definedName name="PT_DIFFERENTIATION_NTAR">'Перечень тарифов'!$AJ$12:$AJ$153</definedName>
    <definedName name="PT_DIFFERENTIATION_NTAR_ID">'Перечень тарифов'!$AD$12:$AD$153</definedName>
    <definedName name="PT_DIFFERENTIATION_NUM_CS">'Перечень тарифов'!$AP$12:$AP$153</definedName>
    <definedName name="PT_DIFFERENTIATION_NUM_IST_TE">'Перечень тарифов'!$AQ$12:$AQ$153</definedName>
    <definedName name="PT_DIFFERENTIATION_NUM_NTAR">'Перечень тарифов'!$AN$12:$AN$153</definedName>
    <definedName name="PT_DIFFERENTIATION_NUM_TER">'Перечень тарифов'!$AO$12:$AO$153</definedName>
    <definedName name="PT_DIFFERENTIATION_TER">'Перечень тарифов'!$AK$12:$AK$153</definedName>
    <definedName name="PT_DIFFERENTIATION_TER_ID">'Перечень тарифов'!$AE$12:$AE$153</definedName>
    <definedName name="PT_DIFFERENTIATION_VDET">'Перечень тарифов'!$AI$12:$AI$153</definedName>
    <definedName name="PT_DIFFERENTIATION_VTAR">'Перечень тарифов'!$AH$12:$AH$153</definedName>
    <definedName name="PT_DIFFERENTIATION_VTAR_ID">'Перечень тарифов'!$AC$12:$AC$153</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тарифов'!$F$79</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тарифов'!$W$152</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Предложение!$L$370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Предложение!$L$370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ТСО'!$AT$114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pt_ntar_30">'ТС. Т-ТЭ | ТСО'!$57:$70</definedName>
    <definedName name="pt_ter_30">'ТС. Т-ТЭ | ТСО'!$58:$69</definedName>
    <definedName name="pt_cs_30">'ТС. Т-ТЭ | ТСО'!$59:$68</definedName>
    <definedName name="pt_ist_te_30">'ТС. Т-ТЭ | ТСО'!$60:$67</definedName>
    <definedName name="pt_ntar_301">'ТС. Т-ТЭ | ТСО'!$71:$84</definedName>
    <definedName name="pt_ter_31">'ТС. Т-ТЭ | ТСО'!$72:$83</definedName>
    <definedName name="pt_cs_31">'ТС. Т-ТЭ | ТСО'!$73:$82</definedName>
    <definedName name="pt_ist_te_31">'ТС. Т-ТЭ | ТСО'!$74:$81</definedName>
    <definedName name="pt_ntar_3011">'ТС. Т-ТЭ | ТСО'!$85:$98</definedName>
    <definedName name="pt_ter_32">'ТС. Т-ТЭ | ТСО'!$86:$97</definedName>
    <definedName name="pt_cs_32">'ТС. Т-ТЭ | ТСО'!$87:$96</definedName>
    <definedName name="pt_ist_te_32">'ТС. Т-ТЭ | ТСО'!$88:$95</definedName>
    <definedName name="pt_ntar_30111">'ТС. Т-ТЭ | ТСО'!$99:$112</definedName>
    <definedName name="pt_ter_33">'ТС. Т-ТЭ | ТСО'!$100:$111</definedName>
    <definedName name="pt_cs_33">'ТС. Т-ТЭ | ТСО'!$101:$110</definedName>
    <definedName name="pt_ist_te_33">'ТС. Т-ТЭ | ТСО'!$102:$109</definedName>
    <definedName name="DESCRIPTION_TERRITORY">REESTR_DS!$B$2:$B$5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<sst xmlns="http://schemas.openxmlformats.org/spreadsheetml/2006/main" count="15644" uniqueCount="3648">
  <si>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</si>
  <si>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</si>
  <si>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</si>
  <si>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</si>
  <si>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</si>
  <si>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</si>
  <si>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</si>
  <si>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</si>
  <si>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</si>
  <si>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</si>
  <si>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</si>
  <si>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</si>
  <si>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</si>
  <si>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31669454</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</si>
  <si>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</si>
  <si>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</si>
  <si>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</si>
  <si>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</si>
  <si>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</si>
  <si>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</si>
  <si>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</si>
  <si>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</si>
  <si>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</si>
  <si>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</si>
  <si>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</si>
  <si>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</si>
  <si>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</si>
  <si>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</si>
  <si>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</si>
  <si>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</si>
  <si>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</si>
  <si>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</si>
  <si>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</si>
  <si>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</si>
  <si>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</si>
  <si>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</si>
  <si>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</si>
  <si>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</si>
  <si>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</si>
  <si>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</si>
  <si>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</si>
  <si>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01-02/438; 01-02/439; 01-02/440; 01-02/441; 01-02/442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</si>
  <si>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</si>
  <si>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</si>
  <si>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</si>
  <si>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01-02/2685; 01-02/2686; 01-02/2687; 01-02/2688; 01-02/2689</t>
  </si>
  <si>
    <t>Наименование органа регулирования, принявшего решение об изменении тарифов</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</si>
  <si>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</si>
  <si>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</si>
  <si>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</si>
  <si>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</si>
  <si>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</si>
  <si>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</si>
  <si>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</si>
  <si>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</si>
  <si>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</si>
  <si>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</si>
  <si>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</si>
  <si>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</si>
  <si>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</si>
  <si>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</si>
  <si>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</si>
  <si>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</si>
  <si>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</si>
  <si>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</si>
  <si>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</si>
  <si>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</si>
  <si>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</si>
  <si>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</si>
  <si>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</si>
  <si>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</si>
  <si>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628162, Ханты-Мансийский автономный округ - Югра, г. Белоярский, микрорайон 3, 27А</t>
  </si>
  <si>
    <t>Фамилия, имя, отчество руководителя</t>
  </si>
  <si>
    <t>Кожевников Иван Анатольевич</t>
  </si>
  <si>
    <t>Ответственный за заполнение формы</t>
  </si>
  <si>
    <t>Фамилия, имя, отчество</t>
  </si>
  <si>
    <t>Трофимова Елена Анатольевна, Вахтомин Дмитрий Вячеславович</t>
  </si>
  <si>
    <t>Должность</t>
  </si>
  <si>
    <t>Начальник ПЭО, Начальник ПТО</t>
  </si>
  <si>
    <t>Контактный телефон</t>
  </si>
  <si>
    <t>(34670) 2-53-72, 2-13-67</t>
  </si>
  <si>
    <t>E-mail</t>
  </si>
  <si>
    <t>info@rsobks.ru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</si>
  <si>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</si>
  <si>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</si>
  <si>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</si>
  <si>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</si>
  <si>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</si>
  <si>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</si>
  <si>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</si>
  <si>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</si>
  <si>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</si>
  <si>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</si>
  <si>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</si>
  <si>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</si>
  <si>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</si>
  <si>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</si>
  <si>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</si>
  <si>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</si>
  <si>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</si>
  <si>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</si>
  <si>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Белоярский муниципальный район</t>
  </si>
  <si>
    <t>Белоярский</t>
  </si>
  <si>
    <t>71811151</t>
  </si>
  <si>
    <t>Добавить МО</t>
  </si>
  <si>
    <t>2</t>
  </si>
  <si>
    <t>×</t>
  </si>
  <si>
    <t>ter_5</t>
  </si>
  <si>
    <t>Верхнеказымский</t>
  </si>
  <si>
    <t>71811406</t>
  </si>
  <si>
    <t>ter_51</t>
  </si>
  <si>
    <t>Казым</t>
  </si>
  <si>
    <t>71811410</t>
  </si>
  <si>
    <t>ter_511</t>
  </si>
  <si>
    <t>Полноват</t>
  </si>
  <si>
    <t>71811415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</si>
  <si>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</si>
  <si>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</si>
  <si>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</si>
  <si>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</si>
  <si>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</si>
  <si>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</si>
  <si>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</si>
  <si>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</si>
  <si>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</si>
  <si>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</si>
  <si>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</si>
  <si>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</si>
  <si>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</si>
  <si>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</si>
  <si>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</si>
  <si>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</si>
  <si>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</si>
  <si>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</si>
  <si>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</si>
  <si>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</si>
  <si>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</si>
  <si>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</si>
  <si>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</si>
  <si>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</si>
  <si>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</si>
  <si>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</si>
  <si>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</si>
  <si>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</si>
  <si>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</si>
  <si>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</si>
  <si>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</si>
  <si>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</si>
  <si>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</si>
  <si>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</si>
  <si>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</si>
  <si>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</si>
  <si>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</si>
  <si>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</si>
  <si>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</si>
  <si>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</si>
  <si>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</si>
  <si>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</si>
  <si>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</si>
  <si>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</si>
  <si>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</si>
  <si>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</si>
  <si>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</si>
  <si>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</si>
  <si>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</si>
  <si>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</si>
  <si>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</si>
  <si>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</si>
  <si>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</si>
  <si>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</si>
  <si>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</si>
  <si>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</si>
  <si>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г.п. Белоярский</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</si>
  <si>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</si>
  <si>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</si>
  <si>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</si>
  <si>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</si>
  <si>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</si>
  <si>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</si>
  <si>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</si>
  <si>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</si>
  <si>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</si>
  <si>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Тариф на тепловую энергию с.п. Верхнеказымский</t>
  </si>
  <si>
    <t>pt_ntar_30</t>
  </si>
  <si>
    <t>pt_ter_30</t>
  </si>
  <si>
    <t>pt_cs_30</t>
  </si>
  <si>
    <t>pt_ist_te_30</t>
  </si>
  <si>
    <t>Тепловая энергия с. Казым</t>
  </si>
  <si>
    <t>pt_ntar_301</t>
  </si>
  <si>
    <t>pt_ter_31</t>
  </si>
  <si>
    <t>pt_cs_31</t>
  </si>
  <si>
    <t>pt_ist_te_31</t>
  </si>
  <si>
    <t>Тепловая энергия с.п. Полноват</t>
  </si>
  <si>
    <t>с.п. Полноват</t>
  </si>
  <si>
    <t>pt_ntar_3011</t>
  </si>
  <si>
    <t>pt_ter_32</t>
  </si>
  <si>
    <t>pt_cs_32</t>
  </si>
  <si>
    <t>pt_ist_te_32</t>
  </si>
  <si>
    <t>Тепловая энергия с. Ванзеват</t>
  </si>
  <si>
    <t>с. Ванзеват</t>
  </si>
  <si>
    <t>pt_ntar_30111</t>
  </si>
  <si>
    <t>pt_ter_33</t>
  </si>
  <si>
    <t>pt_cs_33</t>
  </si>
  <si>
    <t>pt_ist_te_33</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</si>
  <si>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</si>
  <si>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</si>
  <si>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</si>
  <si>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</si>
  <si>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</si>
  <si>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</si>
  <si>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</si>
  <si>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</si>
  <si>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</si>
  <si>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</si>
  <si>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</si>
  <si>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</si>
  <si>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</si>
  <si>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</si>
  <si>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</si>
  <si>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</si>
  <si>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</si>
  <si>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</si>
  <si>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</si>
  <si>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</si>
  <si>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</si>
  <si>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</si>
  <si>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</si>
  <si>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</si>
  <si>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</si>
  <si>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</si>
  <si>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</si>
  <si>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</si>
  <si>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</si>
  <si>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</si>
  <si>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</si>
  <si>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</si>
  <si>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</si>
  <si>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</si>
  <si>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</si>
  <si>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</si>
  <si>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</si>
  <si>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</si>
  <si>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</si>
  <si>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</si>
  <si>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</si>
  <si>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</si>
  <si>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</si>
  <si>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</si>
  <si>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</si>
  <si>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</si>
  <si>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</si>
  <si>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</si>
  <si>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</si>
  <si>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</si>
  <si>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</si>
  <si>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</si>
  <si>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</si>
  <si>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</si>
  <si>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</si>
  <si>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</si>
  <si>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</si>
  <si>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</si>
  <si>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</si>
  <si>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</si>
  <si>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</si>
  <si>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</si>
  <si>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</si>
  <si>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</si>
  <si>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</si>
  <si>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</si>
  <si>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</si>
  <si>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</si>
  <si>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</si>
  <si>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</si>
  <si>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</si>
  <si>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</si>
  <si>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</si>
  <si>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</si>
  <si>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</si>
  <si>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</si>
  <si>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</si>
  <si>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</si>
  <si>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</si>
  <si>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</si>
  <si>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</si>
  <si>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</si>
  <si>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</si>
  <si>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</si>
  <si>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</si>
  <si>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</si>
  <si>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</si>
  <si>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</si>
  <si>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</si>
  <si>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</si>
  <si>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</si>
  <si>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</si>
  <si>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</si>
  <si>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</si>
  <si>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</si>
  <si>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</si>
  <si>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</si>
  <si>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</si>
  <si>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</si>
  <si>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</si>
  <si>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</si>
  <si>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</si>
  <si>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</si>
  <si>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</si>
  <si>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</si>
  <si>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</si>
  <si>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</si>
  <si>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</si>
  <si>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</si>
  <si>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</si>
  <si>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</si>
  <si>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</si>
  <si>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</si>
  <si>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</si>
  <si>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</si>
  <si>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</si>
  <si>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</si>
  <si>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</si>
  <si>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</si>
  <si>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</si>
  <si>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</si>
  <si>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</si>
  <si>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</si>
  <si>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</si>
  <si>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</si>
  <si>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</si>
  <si>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</si>
  <si>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</si>
  <si>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</si>
  <si>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</si>
  <si>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</si>
  <si>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</si>
  <si>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</si>
  <si>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</si>
  <si>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</si>
  <si>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</si>
  <si>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</si>
  <si>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</si>
  <si>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</si>
  <si>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</si>
  <si>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</si>
  <si>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</si>
  <si>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</si>
  <si>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</si>
  <si>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</si>
  <si>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</si>
  <si>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</si>
  <si>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</si>
  <si>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</si>
  <si>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</si>
  <si>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</si>
  <si>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</si>
  <si>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</si>
  <si>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</si>
  <si>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</si>
  <si>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</si>
  <si>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</si>
  <si>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</si>
  <si>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</si>
  <si>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</si>
  <si>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</si>
  <si>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</si>
  <si>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</si>
  <si>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</si>
  <si>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</si>
  <si>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</si>
  <si>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</si>
  <si>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</si>
  <si>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</si>
  <si>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</si>
  <si>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</si>
  <si>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</si>
  <si>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</si>
  <si>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</si>
  <si>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</si>
  <si>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</si>
  <si>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</si>
  <si>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</si>
  <si>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</si>
  <si>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</si>
  <si>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</si>
  <si>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</si>
  <si>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</si>
  <si>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</si>
  <si>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</si>
  <si>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</si>
  <si>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</si>
  <si>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</si>
  <si>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</si>
  <si>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</si>
  <si>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</si>
  <si>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</si>
  <si>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</si>
  <si>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</si>
  <si>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</si>
  <si>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</si>
  <si>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</si>
  <si>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</si>
  <si>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</si>
  <si>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</si>
  <si>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</si>
  <si>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</si>
  <si>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</si>
  <si>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</si>
  <si>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</si>
  <si>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</si>
  <si>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</si>
  <si>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</si>
  <si>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</si>
  <si>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</si>
  <si>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</si>
  <si>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</si>
  <si>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</si>
  <si>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</si>
  <si>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</si>
  <si>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</si>
  <si>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</si>
  <si>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</si>
  <si>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</si>
  <si>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</si>
  <si>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</si>
  <si>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</si>
  <si>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</si>
  <si>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</si>
  <si>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</si>
  <si>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</si>
  <si>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</si>
  <si>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</si>
  <si>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</si>
  <si>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</si>
  <si>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</si>
  <si>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</si>
  <si>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</si>
  <si>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</si>
  <si>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</si>
  <si>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</si>
  <si>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</si>
  <si>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</si>
  <si>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</si>
  <si>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</si>
  <si>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</si>
  <si>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</si>
  <si>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</si>
  <si>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</si>
  <si>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</si>
  <si>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</si>
  <si>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</si>
  <si>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</si>
  <si>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</si>
  <si>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</si>
  <si>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</si>
  <si>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</si>
  <si>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</si>
  <si>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</si>
  <si>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</si>
  <si>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</si>
  <si>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</si>
  <si>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</si>
  <si>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</si>
  <si>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</si>
  <si>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</si>
  <si>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</si>
  <si>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</si>
  <si>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</si>
  <si>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</si>
  <si>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</si>
  <si>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</si>
  <si>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</si>
  <si>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</si>
  <si>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</si>
  <si>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</si>
  <si>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</si>
  <si>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</si>
  <si>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</si>
  <si>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</si>
  <si>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</si>
  <si>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</si>
  <si>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</si>
  <si>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</si>
  <si>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</si>
  <si>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</si>
  <si>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</si>
  <si>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</si>
  <si>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</si>
  <si>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</si>
  <si>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</si>
  <si>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</si>
  <si>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</si>
  <si>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</si>
  <si>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</si>
  <si>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</si>
  <si>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</si>
  <si>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</si>
  <si>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</si>
  <si>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</si>
  <si>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</si>
  <si>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</si>
  <si>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</si>
  <si>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</si>
  <si>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</si>
  <si>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</si>
  <si>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</si>
  <si>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</si>
  <si>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</si>
  <si>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</si>
  <si>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</si>
  <si>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</si>
  <si>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</si>
  <si>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</si>
  <si>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</si>
  <si>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</si>
  <si>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</si>
  <si>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</si>
  <si>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</si>
  <si>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</si>
  <si>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</si>
  <si>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</si>
  <si>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</si>
  <si>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</si>
  <si>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</si>
  <si>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</si>
  <si>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</si>
  <si>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</si>
  <si>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</si>
  <si>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</si>
  <si>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</si>
  <si>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</si>
  <si>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</si>
  <si>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</si>
  <si>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</si>
  <si>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</si>
  <si>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</si>
  <si>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</si>
  <si>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</si>
  <si>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</si>
  <si>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</si>
  <si>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</si>
  <si>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</si>
  <si>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</si>
  <si>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</si>
  <si>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</si>
  <si>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</si>
  <si>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</si>
  <si>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</si>
  <si>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</si>
  <si>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</si>
  <si>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</si>
  <si>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</si>
  <si>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</si>
  <si>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</si>
  <si>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</si>
  <si>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</si>
  <si>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</si>
  <si>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</si>
  <si>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</si>
  <si>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</si>
  <si>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</si>
  <si>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</si>
  <si>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</si>
  <si>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</si>
  <si>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</si>
  <si>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</si>
  <si>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</si>
  <si>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</si>
  <si>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</si>
  <si>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</si>
  <si>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</si>
  <si>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</si>
  <si>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</si>
  <si>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</si>
  <si>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</si>
  <si>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</si>
  <si>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</si>
  <si>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</si>
  <si>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</si>
  <si>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</si>
  <si>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</si>
  <si>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</si>
  <si>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</si>
  <si>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</si>
  <si>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</si>
  <si>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</si>
  <si>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</si>
  <si>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</si>
  <si>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</si>
  <si>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</si>
  <si>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</si>
  <si>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</si>
  <si>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</si>
  <si>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</si>
  <si>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</si>
  <si>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</si>
  <si>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</si>
  <si>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</si>
  <si>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</si>
  <si>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</si>
  <si>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</si>
  <si>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</si>
  <si>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</si>
  <si>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</si>
  <si>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</si>
  <si>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</si>
  <si>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</si>
  <si>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</si>
  <si>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</si>
  <si>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</si>
  <si>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</si>
  <si>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</si>
  <si>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</si>
  <si>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</si>
  <si>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</si>
  <si>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</si>
  <si>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</si>
  <si>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</si>
  <si>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</si>
  <si>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</si>
  <si>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</si>
  <si>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</si>
  <si>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</si>
  <si>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</si>
  <si>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</si>
  <si>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</si>
  <si>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</si>
  <si>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</si>
  <si>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</si>
  <si>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</si>
  <si>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</si>
  <si>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</si>
  <si>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</si>
  <si>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</si>
  <si>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</si>
  <si>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</si>
  <si>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</si>
  <si>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</si>
  <si>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</si>
  <si>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</si>
  <si>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</si>
  <si>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</si>
  <si>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</si>
  <si>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</si>
  <si>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</si>
  <si>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</si>
  <si>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</si>
  <si>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</si>
  <si>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</si>
  <si>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</si>
  <si>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</si>
  <si>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</si>
  <si>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</si>
  <si>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</si>
  <si>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</si>
  <si>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</si>
  <si>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</si>
  <si>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</si>
  <si>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</si>
  <si>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</si>
  <si>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</si>
  <si>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</si>
  <si>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</si>
  <si>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</si>
  <si>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</si>
  <si>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</si>
  <si>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</si>
  <si>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</si>
  <si>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</si>
  <si>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</si>
  <si>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</si>
  <si>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</si>
  <si>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</si>
  <si>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</si>
  <si>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</si>
  <si>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</si>
  <si>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</si>
  <si>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</si>
  <si>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</si>
  <si>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</si>
  <si>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</si>
  <si>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</si>
  <si>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</si>
  <si>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</si>
  <si>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</si>
  <si>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</si>
  <si>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</si>
  <si>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</si>
  <si>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</si>
  <si>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</si>
  <si>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</si>
  <si>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</si>
  <si>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</si>
  <si>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</si>
  <si>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</si>
  <si>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</si>
  <si>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</si>
  <si>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</si>
  <si>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</si>
  <si>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</si>
  <si>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</si>
  <si>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</si>
  <si>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</si>
  <si>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</si>
  <si>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</si>
  <si>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</si>
  <si>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</si>
  <si>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</si>
  <si>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</si>
  <si>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</si>
  <si>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</si>
  <si>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</si>
  <si>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</si>
  <si>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</si>
  <si>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</si>
  <si>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</si>
  <si>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</si>
  <si>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</si>
  <si>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</si>
  <si>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</si>
  <si>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</si>
  <si>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</si>
  <si>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</si>
  <si>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</si>
  <si>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</si>
  <si>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</si>
  <si>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</si>
  <si>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</si>
  <si>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</si>
  <si>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</si>
  <si>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</si>
  <si>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</si>
  <si>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</si>
  <si>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</si>
  <si>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</si>
  <si>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</si>
  <si>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</si>
  <si>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</si>
  <si>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</si>
  <si>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</si>
  <si>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</si>
  <si>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</si>
  <si>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</si>
  <si>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</si>
  <si>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</si>
  <si>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</si>
  <si>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</si>
  <si>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</si>
  <si>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</si>
  <si>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</si>
  <si>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</si>
  <si>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</si>
  <si>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</si>
  <si>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</si>
  <si>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</si>
  <si>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</si>
  <si>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</si>
  <si>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</si>
  <si>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</si>
  <si>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</si>
  <si>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</si>
  <si>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</si>
  <si>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</si>
  <si>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</si>
  <si>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</si>
  <si>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</si>
  <si>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</si>
  <si>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</si>
  <si>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</si>
  <si>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</si>
  <si>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</si>
  <si>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</si>
  <si>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</si>
  <si>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</si>
  <si>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</si>
  <si>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</si>
  <si>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</si>
  <si>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</si>
  <si>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</si>
  <si>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</si>
  <si>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</si>
  <si>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</si>
  <si>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</si>
  <si>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</si>
  <si>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</si>
  <si>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</si>
  <si>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</si>
  <si>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</si>
  <si>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</si>
  <si>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</si>
  <si>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</si>
  <si>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</si>
  <si>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</si>
  <si>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</si>
  <si>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</si>
  <si>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</si>
  <si>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</si>
  <si>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</si>
  <si>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</si>
  <si>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</si>
  <si>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</si>
  <si>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</si>
  <si>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</si>
  <si>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</si>
  <si>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</si>
  <si>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</si>
  <si>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</si>
  <si>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</si>
  <si>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</si>
  <si>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</si>
  <si>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</si>
  <si>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</si>
  <si>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</si>
  <si>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</si>
  <si>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</si>
  <si>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</si>
  <si>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</si>
  <si>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</si>
  <si>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</si>
  <si>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</si>
  <si>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</si>
  <si>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</si>
  <si>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</si>
  <si>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</si>
  <si>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</si>
  <si>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</si>
  <si>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</si>
  <si>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</si>
  <si>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</si>
  <si>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</si>
  <si>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</si>
  <si>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</si>
  <si>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</si>
  <si>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</si>
  <si>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</si>
  <si>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</si>
  <si>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</si>
  <si>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</si>
  <si>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</si>
  <si>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</si>
  <si>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</si>
  <si>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</si>
  <si>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</si>
  <si>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</si>
  <si>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</si>
  <si>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</si>
  <si>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</si>
  <si>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</si>
  <si>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</si>
  <si>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</si>
  <si>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</si>
  <si>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</si>
  <si>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</si>
  <si>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</si>
  <si>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</si>
  <si>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</si>
  <si>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</si>
  <si>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</si>
  <si>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</si>
  <si>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</si>
  <si>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</si>
  <si>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</si>
  <si>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</si>
  <si>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</si>
  <si>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</si>
  <si>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</si>
  <si>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</si>
  <si>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</si>
  <si>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</si>
  <si>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</si>
  <si>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</si>
  <si>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</si>
  <si>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</si>
  <si>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</si>
  <si>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</si>
  <si>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</si>
  <si>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</si>
  <si>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</si>
  <si>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</si>
  <si>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</si>
  <si>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</si>
  <si>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</si>
  <si>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</si>
  <si>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</si>
  <si>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</si>
  <si>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</si>
  <si>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</si>
  <si>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</si>
  <si>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</si>
  <si>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</si>
  <si>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</si>
  <si>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</si>
  <si>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</si>
  <si>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</si>
  <si>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</si>
  <si>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</si>
  <si>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</si>
  <si>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</si>
  <si>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</si>
  <si>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</si>
  <si>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</si>
  <si>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</si>
  <si>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</si>
  <si>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</si>
  <si>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</si>
  <si>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</si>
  <si>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</si>
  <si>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</si>
  <si>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</si>
  <si>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</si>
  <si>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</si>
  <si>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</si>
  <si>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</si>
  <si>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</si>
  <si>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</si>
  <si>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</si>
  <si>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</si>
  <si>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</si>
  <si>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</si>
  <si>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</si>
  <si>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</si>
  <si>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</si>
  <si>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</si>
  <si>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</si>
  <si>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</si>
  <si>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</si>
  <si>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</si>
  <si>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</si>
  <si>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</si>
  <si>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</si>
  <si>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</si>
  <si>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</si>
  <si>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</si>
  <si>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</si>
  <si>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</si>
  <si>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</si>
  <si>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</si>
  <si>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</si>
  <si>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</si>
  <si>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</si>
  <si>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</si>
  <si>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</si>
  <si>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</si>
  <si>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</si>
  <si>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</si>
  <si>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</si>
  <si>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</si>
  <si>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</si>
  <si>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</si>
  <si>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</si>
  <si>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</si>
  <si>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</si>
  <si>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</si>
  <si>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</si>
  <si>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</si>
  <si>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</si>
  <si>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</si>
  <si>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</si>
  <si>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</si>
  <si>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</si>
  <si>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</si>
  <si>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</si>
  <si>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</si>
  <si>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</si>
  <si>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</si>
  <si>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</si>
  <si>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</si>
  <si>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</si>
  <si>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</si>
  <si>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</si>
  <si>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</si>
  <si>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</si>
  <si>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</si>
  <si>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</si>
  <si>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</si>
  <si>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</si>
  <si>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</si>
  <si>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</si>
  <si>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</si>
  <si>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</si>
  <si>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</si>
  <si>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</si>
  <si>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</si>
  <si>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</si>
  <si>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</si>
  <si>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</si>
  <si>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</si>
  <si>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</si>
  <si>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</si>
  <si>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</si>
  <si>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</si>
  <si>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</si>
  <si>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</si>
  <si>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</si>
  <si>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</si>
  <si>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</si>
  <si>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</si>
  <si>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</si>
  <si>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</si>
  <si>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</si>
  <si>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</si>
  <si>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</si>
  <si>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</si>
  <si>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</si>
  <si>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</si>
  <si>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</si>
  <si>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</si>
  <si>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</si>
  <si>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</si>
  <si>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</si>
  <si>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</si>
  <si>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</si>
  <si>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</si>
  <si>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</si>
  <si>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</si>
  <si>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</si>
  <si>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</si>
  <si>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</si>
  <si>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</si>
  <si>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</si>
  <si>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</si>
  <si>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</si>
  <si>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</si>
  <si>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</si>
  <si>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</si>
  <si>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</si>
  <si>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</si>
  <si>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</si>
  <si>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</si>
  <si>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</si>
  <si>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</si>
  <si>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</si>
  <si>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</si>
  <si>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</si>
  <si>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</si>
  <si>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</si>
  <si>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</si>
  <si>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</si>
  <si>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</si>
  <si>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</si>
  <si>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</si>
  <si>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</si>
  <si>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</si>
  <si>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</si>
  <si>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</si>
  <si>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</si>
  <si>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</si>
  <si>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</si>
  <si>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</si>
  <si>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</si>
  <si>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</si>
  <si>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</si>
  <si>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</si>
  <si>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</si>
  <si>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</si>
  <si>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</si>
  <si>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</si>
  <si>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</si>
  <si>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</si>
  <si>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</si>
  <si>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</si>
  <si>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</si>
  <si>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</si>
  <si>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</si>
  <si>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</si>
  <si>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</si>
  <si>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</si>
  <si>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</si>
  <si>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</si>
  <si>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</si>
  <si>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</si>
  <si>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</si>
  <si>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</si>
  <si>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</si>
  <si>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</si>
  <si>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</si>
  <si>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</si>
  <si>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</si>
  <si>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</si>
  <si>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</si>
  <si>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</si>
  <si>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</si>
  <si>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</si>
  <si>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</si>
  <si>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</si>
  <si>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</si>
  <si>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</si>
  <si>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</si>
  <si>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</si>
  <si>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</si>
  <si>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</si>
  <si>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</si>
  <si>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</si>
  <si>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</si>
  <si>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</si>
  <si>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</si>
  <si>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</si>
  <si>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</si>
  <si>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</si>
  <si>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</si>
  <si>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</si>
  <si>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</si>
  <si>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</si>
  <si>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</si>
  <si>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</si>
  <si>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</si>
  <si>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</si>
  <si>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</si>
  <si>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</si>
  <si>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</si>
  <si>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</si>
  <si>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</si>
  <si>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</si>
  <si>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</si>
  <si>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</si>
  <si>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</si>
  <si>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</si>
  <si>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</si>
  <si>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</si>
  <si>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</si>
  <si>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</si>
  <si>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</si>
  <si>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</si>
  <si>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</si>
  <si>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</si>
  <si>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</si>
  <si>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</si>
  <si>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</si>
  <si>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</si>
  <si>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</si>
  <si>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</si>
  <si>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</si>
  <si>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</si>
  <si>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</si>
  <si>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</si>
  <si>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</si>
  <si>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</si>
  <si>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</si>
  <si>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</si>
  <si>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</si>
  <si>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</si>
  <si>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</si>
  <si>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</si>
  <si>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</si>
  <si>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</si>
  <si>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</si>
  <si>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</si>
  <si>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</si>
  <si>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</si>
  <si>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</si>
  <si>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</si>
  <si>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</si>
  <si>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</si>
  <si>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</si>
  <si>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</si>
  <si>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</si>
  <si>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</si>
  <si>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</si>
  <si>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</si>
  <si>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</si>
  <si>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</si>
  <si>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</si>
  <si>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</si>
  <si>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</si>
  <si>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</si>
  <si>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</si>
  <si>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</si>
  <si>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</si>
  <si>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</si>
  <si>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</si>
  <si>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</si>
  <si>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</si>
  <si>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</si>
  <si>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</si>
  <si>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</si>
  <si>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</si>
  <si>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</si>
  <si>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</si>
  <si>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</si>
  <si>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</si>
  <si>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</si>
  <si>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</si>
  <si>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</si>
  <si>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</si>
  <si>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</si>
  <si>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</si>
  <si>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</si>
  <si>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https://portal.eias.ru/Portal/DownloadPage.aspx?type=12&amp;guid=dbf593b8-1ffc-4460-8c55-084f672aa771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</si>
  <si>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</si>
  <si>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</si>
  <si>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</si>
  <si>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МУП "БКС"</t>
  </si>
  <si>
    <t>https://zakupki.gov.ru/epz/orderclause/card/common-info.html?orderClauseInfoId=941019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</si>
  <si>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</si>
  <si>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закупок http://zakupki.gov.ru</t>
  </si>
  <si>
    <t>https://zakupki.gov.ru</t>
  </si>
  <si>
    <t>https://zakupki.gov.ru/epz/orderplan//search/results.html?searchString=2240790988&amp;selectedOrderPlanName=2240790988&amp;searchType=true&amp;fz223=true&amp;fz44=on&amp;fz223=on&amp;fz94=on&amp;searchString=8611013174&amp;morphology=on&amp;search-filter=</t>
  </si>
  <si>
    <t>https://zakupki.gov.ru/epz/order/extendedsearch/results.html?searchString=8611013174&amp;morphology=on&amp;search-filter=</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</si>
  <si>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</si>
  <si>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</si>
  <si>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</si>
  <si>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</si>
  <si>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</si>
  <si>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</si>
  <si>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</si>
  <si>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</si>
  <si>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</si>
  <si>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</si>
  <si>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</si>
  <si>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</si>
  <si>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</si>
  <si>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</si>
  <si>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</si>
  <si>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</si>
  <si>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</si>
  <si>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</si>
  <si>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</si>
  <si>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</si>
  <si>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</si>
  <si>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</si>
  <si>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</si>
  <si>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</si>
  <si>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</si>
  <si>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</si>
  <si>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</si>
  <si>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</si>
  <si>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</si>
  <si>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</si>
  <si>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</si>
  <si>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</si>
  <si>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</si>
  <si>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</si>
  <si>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</si>
  <si>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</si>
  <si>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</si>
  <si>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</si>
  <si>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</si>
  <si>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</si>
  <si>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</si>
  <si>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</si>
  <si>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</si>
  <si>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</si>
  <si>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</si>
  <si>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</si>
  <si>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</si>
  <si>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</si>
  <si>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</si>
  <si>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</si>
  <si>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</si>
  <si>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</si>
  <si>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</si>
  <si>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</si>
  <si>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</si>
  <si>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</si>
  <si>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</si>
  <si>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</si>
  <si>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</si>
  <si>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</si>
  <si>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</si>
  <si>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</si>
  <si>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</si>
  <si>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</si>
  <si>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</si>
  <si>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</si>
  <si>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</si>
  <si>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</si>
  <si>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</si>
  <si>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</si>
  <si>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</si>
  <si>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</si>
  <si>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</si>
  <si>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</si>
  <si>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</si>
  <si>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</si>
  <si>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</si>
  <si>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</si>
  <si>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</si>
  <si>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</si>
  <si>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</si>
  <si>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</si>
  <si>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</si>
  <si>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</si>
  <si>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</si>
  <si>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</si>
  <si>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</si>
  <si>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</si>
  <si>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</si>
  <si>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</si>
  <si>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</si>
  <si>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</si>
  <si>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</si>
  <si>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</si>
  <si>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</si>
  <si>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</si>
  <si>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</si>
  <si>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</si>
  <si>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</si>
  <si>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</si>
  <si>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</si>
  <si>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</si>
  <si>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</si>
  <si>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</si>
  <si>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</si>
  <si>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</si>
  <si>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</si>
  <si>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</si>
  <si>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</si>
  <si>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</si>
  <si>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</si>
  <si>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</si>
  <si>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</si>
  <si>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</si>
  <si>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</si>
  <si>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</si>
  <si>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</si>
  <si>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</si>
  <si>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</si>
  <si>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</si>
  <si>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</si>
  <si>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</si>
  <si>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</si>
  <si>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</si>
  <si>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</si>
  <si>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</si>
  <si>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</si>
  <si>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</si>
  <si>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</si>
  <si>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</si>
  <si>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</si>
  <si>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</si>
  <si>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</si>
  <si>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</si>
  <si>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</si>
  <si>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</si>
  <si>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</si>
  <si>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</si>
  <si>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</si>
  <si>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</si>
  <si>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</si>
  <si>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</si>
  <si>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</si>
  <si>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</si>
  <si>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</si>
  <si>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</si>
  <si>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</si>
  <si>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</si>
  <si>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</si>
  <si>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</si>
  <si>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</si>
  <si>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</si>
  <si>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</si>
  <si>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</si>
  <si>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</si>
  <si>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</si>
  <si>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</si>
  <si>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</si>
  <si>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</si>
  <si>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</si>
  <si>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</si>
  <si>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</si>
  <si>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</si>
  <si>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</si>
  <si>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</si>
  <si>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</si>
  <si>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</si>
  <si>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</si>
  <si>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</si>
  <si>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</si>
  <si>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</si>
  <si>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</si>
  <si>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</si>
  <si>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</si>
  <si>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</si>
  <si>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</si>
  <si>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</si>
  <si>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</si>
  <si>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</si>
  <si>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</si>
  <si>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</si>
  <si>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</si>
  <si>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</si>
  <si>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</si>
  <si>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</si>
  <si>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</si>
  <si>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</si>
  <si>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</si>
  <si>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</si>
  <si>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</si>
  <si>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</si>
  <si>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</si>
  <si>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</si>
  <si>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</si>
  <si>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</si>
  <si>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</si>
  <si>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</si>
  <si>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</si>
  <si>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</si>
  <si>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</si>
  <si>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</si>
  <si>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</si>
  <si>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</si>
  <si>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</si>
  <si>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</si>
  <si>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</si>
  <si>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</si>
  <si>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</si>
  <si>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</si>
  <si>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</si>
  <si>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</si>
  <si>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</si>
  <si>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</si>
  <si>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</si>
  <si>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</si>
  <si>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</si>
  <si>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</si>
  <si>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</si>
  <si>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</si>
  <si>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</si>
  <si>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</si>
  <si>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</si>
  <si>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</si>
  <si>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</si>
  <si>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</si>
  <si>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</si>
  <si>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</si>
  <si>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</si>
  <si>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</si>
  <si>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</si>
  <si>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</si>
  <si>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</si>
  <si>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</si>
  <si>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</si>
  <si>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</si>
  <si>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</si>
  <si>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</si>
  <si>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</si>
  <si>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</si>
  <si>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</si>
  <si>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</si>
  <si>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</si>
  <si>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</si>
  <si>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</si>
  <si>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</si>
  <si>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</si>
  <si>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</si>
  <si>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</si>
  <si>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</si>
  <si>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</si>
  <si>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</si>
  <si>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</si>
  <si>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</si>
  <si>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</si>
  <si>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</si>
  <si>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</si>
  <si>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</si>
  <si>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</si>
  <si>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</si>
  <si>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</si>
  <si>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</si>
  <si>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</si>
  <si>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</si>
  <si>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</si>
  <si>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</si>
  <si>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</si>
  <si>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</si>
  <si>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</si>
  <si>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</si>
  <si>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</si>
  <si>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</si>
  <si>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</si>
  <si>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</si>
  <si>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</si>
  <si>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</si>
  <si>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</si>
  <si>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</si>
  <si>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</si>
  <si>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</si>
  <si>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</si>
  <si>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</si>
  <si>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</si>
  <si>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</si>
  <si>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</si>
  <si>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</si>
  <si>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</si>
  <si>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</si>
  <si>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</si>
  <si>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</si>
  <si>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</si>
  <si>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</si>
  <si>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</si>
  <si>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</si>
  <si>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</si>
  <si>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</si>
  <si>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</si>
  <si>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</si>
  <si>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</si>
  <si>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</si>
  <si>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</si>
  <si>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</si>
  <si>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</si>
  <si>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</si>
  <si>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</si>
  <si>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</si>
  <si>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</si>
  <si>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</si>
  <si>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</si>
  <si>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</si>
  <si>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</si>
  <si>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</si>
  <si>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</si>
  <si>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</si>
  <si>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</si>
  <si>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</si>
  <si>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</si>
  <si>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</si>
  <si>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</si>
  <si>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</si>
  <si>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</si>
  <si>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</si>
  <si>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</si>
  <si>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</si>
  <si>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</si>
  <si>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</si>
  <si>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</si>
  <si>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</si>
  <si>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</si>
  <si>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</si>
  <si>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</si>
  <si>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</si>
  <si>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</si>
  <si>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</si>
  <si>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</si>
  <si>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</si>
  <si>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</si>
  <si>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</si>
  <si>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</si>
  <si>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</si>
  <si>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</si>
  <si>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</si>
  <si>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</si>
  <si>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</si>
  <si>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</si>
  <si>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</si>
  <si>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</si>
  <si>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</si>
  <si>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</si>
  <si>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</si>
  <si>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</si>
  <si>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</si>
  <si>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</si>
  <si>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</si>
  <si>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</si>
  <si>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</si>
  <si>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</si>
  <si>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</si>
  <si>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</si>
  <si>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</si>
  <si>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</si>
  <si>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</si>
  <si>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</si>
  <si>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</si>
  <si>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</si>
  <si>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</si>
  <si>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</si>
  <si>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</si>
  <si>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</si>
  <si>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</si>
  <si>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</si>
  <si>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</si>
  <si>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</si>
  <si>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</si>
  <si>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</si>
  <si>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</si>
  <si>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</si>
  <si>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</si>
  <si>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</si>
  <si>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</si>
  <si>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</si>
  <si>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</si>
  <si>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</si>
  <si>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</si>
  <si>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</si>
  <si>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</si>
  <si>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</si>
  <si>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</si>
  <si>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</si>
  <si>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</si>
  <si>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</si>
  <si>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</si>
  <si>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</si>
  <si>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</si>
  <si>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</si>
  <si>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</si>
  <si>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</si>
  <si>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</si>
  <si>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</si>
  <si>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</si>
  <si>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</si>
  <si>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</si>
  <si>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</si>
  <si>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</si>
  <si>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</si>
  <si>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</si>
  <si>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</si>
  <si>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</si>
  <si>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</si>
  <si>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</si>
  <si>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</si>
  <si>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</si>
  <si>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</si>
  <si>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</si>
  <si>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</si>
  <si>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</si>
  <si>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</si>
  <si>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</si>
  <si>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</si>
  <si>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</si>
  <si>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</si>
  <si>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</si>
  <si>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</si>
  <si>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</si>
  <si>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</si>
  <si>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</si>
  <si>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</si>
  <si>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</si>
  <si>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</si>
  <si>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</si>
  <si>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</si>
  <si>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</si>
  <si>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</si>
  <si>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</si>
  <si>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</si>
  <si>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</si>
  <si>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</si>
  <si>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</si>
  <si>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</si>
  <si>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</si>
  <si>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</si>
  <si>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</si>
  <si>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</si>
  <si>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</si>
  <si>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</si>
  <si>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</si>
  <si>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</si>
  <si>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</si>
  <si>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</si>
  <si>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</si>
  <si>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</si>
  <si>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</si>
  <si>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</si>
  <si>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</si>
  <si>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</si>
  <si>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</si>
  <si>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</si>
  <si>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</si>
  <si>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</si>
  <si>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</si>
  <si>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</si>
  <si>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</si>
  <si>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</si>
  <si>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</si>
  <si>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</si>
  <si>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</si>
  <si>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</si>
  <si>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</si>
  <si>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</si>
  <si>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</si>
  <si>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</si>
  <si>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</si>
  <si>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</si>
  <si>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</si>
  <si>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</si>
  <si>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</si>
  <si>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</si>
  <si>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</si>
  <si>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</si>
  <si>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</si>
  <si>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</si>
  <si>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</si>
  <si>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</si>
  <si>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</si>
  <si>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</si>
  <si>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</si>
  <si>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</si>
  <si>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</si>
  <si>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</si>
  <si>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</si>
  <si>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</si>
  <si>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</si>
  <si>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</si>
  <si>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</si>
  <si>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</si>
  <si>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</si>
  <si>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</si>
  <si>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</si>
  <si>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</si>
  <si>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</si>
  <si>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</si>
  <si>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</si>
  <si>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</si>
  <si>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</si>
  <si>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</si>
  <si>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</si>
  <si>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</si>
  <si>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</si>
  <si>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</si>
  <si>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</si>
  <si>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</si>
  <si>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</si>
  <si>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</si>
  <si>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</si>
  <si>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</si>
  <si>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</si>
  <si>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</si>
  <si>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</si>
  <si>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</si>
  <si>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</si>
  <si>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</si>
  <si>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</si>
  <si>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</si>
  <si>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</si>
  <si>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</si>
  <si>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</si>
  <si>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</si>
  <si>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</si>
  <si>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</si>
  <si>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</si>
  <si>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</si>
  <si>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</si>
  <si>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</si>
  <si>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</si>
  <si>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</si>
  <si>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</si>
  <si>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</si>
  <si>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</si>
  <si>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</si>
  <si>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</si>
  <si>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</si>
  <si>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</si>
  <si>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</si>
  <si>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</si>
  <si>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</si>
  <si>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</si>
  <si>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</si>
  <si>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</si>
  <si>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</si>
  <si>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</si>
  <si>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</si>
  <si>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</si>
  <si>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</si>
  <si>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</si>
  <si>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</si>
  <si>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</si>
  <si>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</si>
  <si>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</si>
  <si>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</si>
  <si>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</si>
  <si>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</si>
  <si>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</si>
  <si>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</si>
  <si>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</si>
  <si>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</si>
  <si>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</si>
  <si>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</si>
  <si>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</si>
  <si>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</si>
  <si>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</si>
  <si>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</si>
  <si>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</si>
  <si>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</si>
  <si>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</si>
  <si>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</si>
  <si>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</si>
  <si>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</si>
  <si>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</si>
  <si>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</si>
  <si>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</si>
  <si>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</si>
  <si>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</si>
  <si>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</si>
  <si>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</si>
  <si>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</si>
  <si>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</si>
  <si>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</si>
  <si>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</si>
  <si>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</si>
  <si>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</si>
  <si>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</si>
  <si>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</si>
  <si>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</si>
  <si>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</si>
  <si>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</si>
  <si>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</si>
  <si>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</si>
  <si>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</si>
  <si>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</si>
  <si>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</si>
  <si>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</si>
  <si>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</si>
  <si>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</si>
  <si>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</si>
  <si>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</si>
  <si>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</si>
  <si>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</si>
  <si>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</si>
  <si>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</si>
  <si>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</si>
  <si>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</si>
  <si>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</si>
  <si>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</si>
  <si>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</si>
  <si>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</si>
  <si>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</si>
  <si>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</si>
  <si>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</si>
  <si>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</si>
  <si>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</si>
  <si>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</si>
  <si>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</si>
  <si>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</si>
  <si>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</si>
  <si>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</si>
  <si>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</si>
  <si>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</si>
  <si>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</si>
  <si>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</si>
  <si>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</si>
  <si>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</si>
  <si>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</si>
  <si>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</si>
  <si>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</si>
  <si>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</si>
  <si>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</si>
  <si>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</si>
  <si>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</si>
  <si>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</si>
  <si>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</si>
  <si>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</si>
  <si>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</si>
  <si>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</si>
  <si>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</si>
  <si>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</si>
  <si>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</si>
  <si>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</si>
  <si>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</si>
  <si>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</si>
  <si>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</si>
  <si>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</si>
  <si>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</si>
  <si>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</si>
  <si>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</si>
  <si>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</si>
  <si>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</si>
  <si>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</si>
  <si>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</si>
  <si>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</si>
  <si>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</si>
  <si>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</si>
  <si>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</si>
  <si>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</si>
  <si>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</si>
  <si>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</si>
  <si>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</si>
  <si>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</si>
  <si>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</si>
  <si>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</si>
  <si>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</si>
  <si>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</si>
  <si>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</si>
  <si>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</si>
  <si>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</si>
  <si>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</si>
  <si>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</si>
  <si>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</si>
  <si>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</si>
  <si>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</si>
  <si>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</si>
  <si>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</si>
  <si>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</si>
  <si>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</si>
  <si>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</si>
  <si>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</si>
  <si>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</si>
  <si>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</si>
  <si>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</si>
  <si>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</si>
  <si>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</si>
  <si>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</si>
  <si>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</si>
  <si>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</si>
  <si>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</si>
  <si>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</si>
  <si>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</si>
  <si>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</si>
  <si>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</si>
  <si>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</si>
  <si>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</si>
  <si>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</si>
  <si>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</si>
  <si>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</si>
  <si>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</si>
  <si>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</si>
  <si>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</si>
  <si>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</si>
  <si>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</si>
  <si>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</si>
  <si>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</si>
  <si>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</si>
  <si>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</si>
  <si>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</si>
  <si>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</si>
  <si>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</si>
  <si>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</si>
  <si>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</si>
  <si>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</si>
  <si>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</si>
  <si>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</si>
  <si>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</si>
  <si>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</si>
  <si>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</si>
  <si>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</si>
  <si>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</si>
  <si>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</si>
  <si>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</si>
  <si>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</si>
  <si>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</si>
  <si>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</si>
  <si>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</si>
  <si>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</si>
  <si>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</si>
  <si>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</si>
  <si>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</si>
  <si>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</si>
  <si>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</si>
  <si>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</si>
  <si>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</si>
  <si>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</si>
  <si>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к ранее установленному тарифу</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</si>
  <si>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</si>
  <si>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</si>
  <si>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</si>
  <si>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</si>
  <si>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</si>
  <si>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</si>
  <si>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</si>
  <si>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</si>
  <si>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</si>
  <si>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</si>
  <si>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</si>
  <si>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</si>
  <si>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</si>
  <si>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</si>
  <si>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</si>
  <si>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</si>
  <si>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</si>
  <si>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</si>
  <si>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</si>
  <si>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</si>
  <si>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</si>
  <si>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</si>
  <si>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</si>
  <si>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</si>
  <si>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</si>
  <si>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</si>
  <si>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</si>
  <si>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</si>
  <si>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</si>
  <si>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</si>
  <si>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</si>
  <si>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</si>
  <si>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</si>
  <si>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</si>
  <si>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</si>
  <si>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</si>
  <si>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</si>
  <si>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</si>
  <si>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</si>
  <si>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</si>
  <si>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</si>
  <si>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</si>
  <si>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</si>
  <si>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</si>
  <si>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</si>
  <si>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</si>
  <si>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</si>
  <si>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</si>
  <si>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</si>
  <si>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</si>
  <si>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</si>
  <si>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</si>
  <si>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</si>
  <si>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</si>
  <si>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</si>
  <si>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</si>
  <si>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</si>
  <si>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</si>
  <si>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</si>
  <si>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</si>
  <si>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</si>
  <si>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</si>
  <si>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</si>
  <si>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</si>
  <si>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</si>
  <si>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</si>
  <si>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</si>
  <si>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</si>
  <si>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</si>
  <si>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</si>
  <si>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</si>
  <si>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</si>
  <si>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</si>
  <si>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</si>
  <si>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</si>
  <si>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</si>
  <si>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</si>
  <si>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</si>
  <si>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</si>
  <si>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</si>
  <si>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</si>
  <si>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</si>
  <si>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</si>
  <si>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</si>
  <si>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</si>
  <si>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</si>
  <si>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</si>
  <si>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</si>
  <si>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</si>
  <si>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</si>
  <si>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</si>
  <si>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</si>
  <si>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</si>
  <si>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</si>
  <si>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</si>
  <si>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</si>
  <si>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</si>
  <si>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</si>
  <si>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</si>
  <si>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</si>
  <si>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</si>
  <si>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</si>
  <si>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</si>
  <si>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</si>
  <si>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</si>
  <si>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</si>
  <si>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</si>
  <si>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</si>
  <si>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</si>
  <si>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</si>
  <si>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</si>
  <si>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</si>
  <si>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</si>
  <si>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</si>
  <si>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</si>
  <si>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</si>
  <si>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</si>
  <si>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</si>
  <si>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</si>
  <si>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</si>
  <si>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</si>
  <si>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</si>
  <si>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</si>
  <si>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</si>
  <si>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</si>
  <si>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</si>
  <si>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</si>
  <si>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</si>
  <si>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</si>
  <si>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</si>
  <si>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</si>
  <si>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</si>
  <si>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</si>
  <si>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</si>
  <si>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</si>
  <si>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</si>
  <si>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</si>
  <si>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</si>
  <si>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</si>
  <si>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</si>
  <si>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</si>
  <si>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</si>
  <si>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</si>
  <si>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</si>
  <si>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</si>
  <si>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</si>
  <si>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</si>
  <si>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</si>
  <si>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</si>
  <si>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</si>
  <si>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</si>
  <si>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</si>
  <si>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</si>
  <si>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</si>
  <si>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</si>
  <si>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</si>
  <si>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</si>
  <si>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</si>
  <si>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</si>
  <si>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</si>
  <si>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</si>
  <si>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</si>
  <si>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</si>
  <si>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</si>
  <si>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</si>
  <si>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</si>
  <si>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</si>
  <si>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</si>
  <si>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</si>
  <si>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</si>
  <si>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</si>
  <si>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</si>
  <si>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</si>
  <si>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</si>
  <si>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</si>
  <si>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</si>
  <si>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</si>
  <si>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</si>
  <si>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</si>
  <si>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</si>
  <si>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</si>
  <si>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</si>
  <si>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</si>
  <si>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</si>
  <si>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</si>
  <si>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</si>
  <si>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</si>
  <si>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</si>
  <si>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</si>
  <si>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</si>
  <si>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</si>
  <si>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</si>
  <si>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</si>
  <si>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</si>
  <si>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</si>
  <si>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</si>
  <si>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</si>
  <si>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</si>
  <si>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</si>
  <si>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</si>
  <si>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</si>
  <si>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</si>
  <si>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</si>
  <si>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</si>
  <si>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</si>
  <si>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</si>
  <si>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</si>
  <si>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</si>
  <si>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</si>
  <si>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</si>
  <si>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</si>
  <si>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</si>
  <si>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</si>
  <si>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</si>
  <si>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</si>
  <si>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</si>
  <si>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</si>
  <si>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</si>
  <si>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</si>
  <si>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</si>
  <si>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</si>
  <si>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</si>
  <si>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</si>
  <si>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</si>
  <si>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</si>
  <si>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</si>
  <si>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</si>
  <si>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</si>
  <si>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</si>
  <si>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</si>
  <si>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</si>
  <si>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</si>
  <si>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</si>
  <si>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</si>
  <si>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</si>
  <si>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</si>
  <si>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</si>
  <si>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</si>
  <si>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</si>
  <si>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</si>
  <si>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</si>
  <si>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</si>
  <si>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</si>
  <si>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</si>
  <si>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</si>
  <si>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</si>
  <si>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</si>
  <si>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</si>
  <si>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</si>
  <si>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</si>
  <si>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</si>
  <si>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</si>
  <si>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</si>
  <si>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</si>
  <si>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</si>
  <si>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</si>
  <si>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</si>
  <si>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</si>
  <si>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</si>
  <si>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</si>
  <si>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</si>
  <si>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</si>
  <si>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</si>
  <si>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</si>
  <si>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</si>
  <si>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</si>
  <si>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</si>
  <si>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</si>
  <si>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</si>
  <si>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</si>
  <si>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</si>
  <si>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</si>
  <si>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</si>
  <si>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</si>
  <si>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</si>
  <si>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</si>
  <si>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</si>
  <si>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</si>
  <si>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</si>
  <si>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</si>
  <si>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</si>
  <si>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</si>
  <si>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</si>
  <si>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</si>
  <si>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</si>
  <si>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</si>
  <si>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</si>
  <si>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</si>
  <si>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</si>
  <si>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</si>
  <si>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</si>
  <si>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</si>
  <si>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</si>
  <si>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</si>
  <si>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</si>
  <si>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</si>
  <si>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</si>
  <si>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</si>
  <si>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</si>
  <si>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</si>
  <si>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</si>
  <si>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</si>
  <si>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</si>
  <si>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</si>
  <si>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</si>
  <si>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</si>
  <si>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</si>
  <si>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</si>
  <si>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</si>
  <si>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</si>
  <si>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</si>
  <si>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</si>
  <si>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</si>
  <si>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</si>
  <si>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</si>
  <si>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</si>
  <si>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</si>
  <si>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</si>
  <si>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</si>
  <si>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</si>
  <si>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</si>
  <si>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</si>
  <si>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</si>
  <si>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</si>
  <si>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</si>
  <si>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</si>
  <si>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</si>
  <si>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</si>
  <si>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</si>
  <si>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</si>
  <si>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</si>
  <si>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</si>
  <si>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</si>
  <si>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</si>
  <si>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</si>
  <si>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</si>
  <si>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</si>
  <si>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</si>
  <si>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</si>
  <si>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</si>
  <si>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</si>
  <si>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</si>
  <si>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</si>
  <si>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</si>
  <si>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</si>
  <si>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</si>
  <si>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</si>
  <si>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</si>
  <si>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</si>
  <si>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</si>
  <si>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</si>
  <si>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</si>
  <si>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</si>
  <si>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</si>
  <si>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</si>
  <si>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</si>
  <si>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</si>
  <si>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</si>
  <si>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</si>
  <si>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</si>
  <si>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</si>
  <si>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</si>
  <si>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</si>
  <si>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</si>
  <si>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</si>
  <si>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</si>
  <si>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</si>
  <si>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</si>
  <si>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</si>
  <si>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</si>
  <si>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</si>
  <si>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</si>
  <si>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</si>
  <si>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</si>
  <si>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</si>
  <si>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</si>
  <si>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</si>
  <si>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</si>
  <si>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</si>
  <si>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</si>
  <si>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</si>
  <si>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</si>
  <si>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</si>
  <si>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</si>
  <si>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</si>
  <si>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</si>
  <si>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</si>
  <si>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</si>
  <si>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</si>
  <si>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</si>
  <si>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</si>
  <si>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</si>
  <si>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</si>
  <si>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</si>
  <si>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</si>
  <si>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</si>
  <si>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</si>
  <si>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</si>
  <si>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</si>
  <si>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</si>
  <si>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</si>
  <si>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</si>
  <si>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</si>
  <si>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</si>
  <si>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</si>
  <si>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</si>
  <si>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</si>
  <si>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</si>
  <si>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</si>
  <si>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</si>
  <si>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</si>
  <si>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</si>
  <si>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</si>
  <si>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</si>
  <si>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</si>
  <si>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</si>
  <si>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</si>
  <si>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</si>
  <si>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</si>
  <si>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</si>
  <si>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</si>
  <si>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</si>
  <si>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</si>
  <si>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</si>
  <si>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</si>
  <si>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</si>
  <si>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</si>
  <si>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</si>
  <si>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</si>
  <si>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</si>
  <si>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</si>
  <si>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</si>
  <si>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</si>
  <si>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</si>
  <si>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</si>
  <si>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</si>
  <si>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</si>
  <si>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</si>
  <si>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</si>
  <si>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</si>
  <si>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</si>
  <si>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</si>
  <si>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</si>
  <si>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</si>
  <si>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</si>
  <si>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</si>
  <si>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</si>
  <si>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</si>
  <si>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</si>
  <si>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</si>
  <si>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</si>
  <si>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</si>
  <si>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</si>
  <si>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</si>
  <si>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</si>
  <si>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</si>
  <si>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</si>
  <si>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</si>
  <si>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</si>
  <si>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</si>
  <si>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</si>
  <si>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</si>
  <si>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</si>
  <si>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</si>
  <si>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</si>
  <si>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</si>
  <si>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</si>
  <si>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</si>
  <si>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</si>
  <si>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</si>
  <si>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</si>
  <si>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</si>
  <si>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</si>
  <si>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</si>
  <si>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</si>
  <si>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</si>
  <si>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</si>
  <si>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</si>
  <si>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</si>
  <si>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</si>
  <si>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</si>
  <si>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</si>
  <si>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</si>
  <si>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</si>
  <si>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</si>
  <si>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</si>
  <si>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</si>
  <si>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</si>
  <si>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</si>
  <si>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</si>
  <si>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</si>
  <si>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</si>
  <si>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</si>
  <si>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</si>
  <si>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</si>
  <si>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</si>
  <si>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</si>
  <si>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</si>
  <si>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</si>
  <si>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</si>
  <si>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</si>
  <si>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</si>
  <si>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</si>
  <si>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</si>
  <si>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</si>
  <si>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</si>
  <si>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</si>
  <si>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</si>
  <si>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</si>
  <si>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</si>
  <si>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</si>
  <si>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</si>
  <si>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</si>
  <si>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</si>
  <si>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</si>
  <si>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</si>
  <si>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</si>
  <si>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</si>
  <si>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</si>
  <si>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</si>
  <si>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</si>
  <si>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</si>
  <si>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</si>
  <si>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</si>
  <si>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</si>
  <si>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</si>
  <si>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</si>
  <si>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</si>
  <si>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</si>
  <si>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</si>
  <si>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</si>
  <si>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</si>
  <si>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</si>
  <si>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</si>
  <si>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</si>
  <si>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</si>
  <si>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</si>
  <si>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</si>
  <si>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</si>
  <si>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</si>
  <si>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</si>
  <si>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</si>
  <si>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</si>
  <si>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</si>
  <si>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</si>
  <si>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</si>
  <si>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</si>
  <si>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</si>
  <si>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</si>
  <si>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</si>
  <si>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</si>
  <si>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</si>
  <si>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</si>
  <si>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</si>
  <si>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</si>
  <si>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</si>
  <si>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</si>
  <si>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</si>
  <si>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</si>
  <si>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</si>
  <si>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</si>
  <si>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</si>
  <si>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</si>
  <si>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</si>
  <si>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</si>
  <si>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</si>
  <si>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</si>
  <si>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</si>
  <si>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</si>
  <si>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</si>
  <si>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</si>
  <si>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</si>
  <si>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</si>
  <si>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</si>
  <si>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</si>
  <si>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</si>
  <si>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</si>
  <si>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</si>
  <si>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</si>
  <si>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</si>
  <si>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</si>
  <si>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</si>
  <si>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</si>
  <si>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</si>
  <si>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</si>
  <si>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</si>
  <si>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</si>
  <si>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</si>
  <si>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</si>
  <si>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</si>
  <si>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</si>
  <si>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</si>
  <si>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</si>
  <si>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</si>
  <si>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</si>
  <si>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</si>
  <si>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</si>
  <si>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</si>
  <si>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</si>
  <si>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</si>
  <si>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</si>
  <si>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</si>
  <si>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</si>
  <si>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</si>
  <si>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</si>
  <si>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</si>
  <si>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</si>
  <si>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</si>
  <si>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</si>
  <si>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</si>
  <si>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</si>
  <si>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</si>
  <si>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</si>
  <si>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</si>
  <si>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</si>
  <si>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</si>
  <si>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</si>
  <si>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</si>
  <si>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</si>
  <si>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</si>
  <si>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</si>
  <si>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</si>
  <si>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</si>
  <si>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</si>
  <si>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</si>
  <si>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</si>
  <si>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</si>
  <si>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</si>
  <si>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</si>
  <si>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</si>
  <si>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</si>
  <si>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</si>
  <si>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</si>
  <si>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</si>
  <si>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</si>
  <si>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</si>
  <si>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</si>
  <si>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</si>
  <si>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</si>
  <si>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</si>
  <si>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</si>
  <si>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</si>
  <si>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</si>
  <si>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</si>
  <si>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</si>
  <si>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</si>
  <si>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</si>
  <si>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</si>
  <si>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</si>
  <si>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</si>
  <si>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</si>
  <si>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</si>
  <si>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</si>
  <si>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</si>
  <si>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</si>
  <si>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</si>
  <si>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</si>
  <si>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</si>
  <si>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</si>
  <si>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</si>
  <si>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</si>
  <si>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</si>
  <si>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</si>
  <si>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</si>
  <si>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</si>
  <si>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</si>
  <si>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</si>
  <si>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</si>
  <si>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</si>
  <si>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</si>
  <si>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</si>
  <si>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</si>
  <si>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</si>
  <si>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</si>
  <si>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</si>
  <si>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</si>
  <si>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</si>
  <si>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</si>
  <si>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</si>
  <si>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</si>
  <si>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</si>
  <si>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</si>
  <si>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</si>
  <si>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</si>
  <si>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</si>
  <si>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</si>
  <si>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</si>
  <si>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</si>
  <si>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</si>
  <si>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</si>
  <si>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</si>
  <si>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</si>
  <si>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</si>
  <si>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</si>
  <si>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</si>
  <si>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</si>
  <si>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</si>
  <si>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</si>
  <si>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</si>
  <si>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</si>
  <si>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</si>
  <si>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</si>
  <si>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</si>
  <si>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</si>
  <si>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</si>
  <si>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</si>
  <si>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</si>
  <si>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</si>
  <si>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</si>
  <si>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</si>
  <si>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</si>
  <si>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</si>
  <si>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</si>
  <si>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</si>
  <si>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</si>
  <si>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</si>
  <si>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</si>
  <si>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</si>
  <si>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</si>
  <si>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</si>
  <si>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</si>
  <si>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</si>
  <si>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</si>
  <si>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</si>
  <si>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</si>
  <si>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</si>
  <si>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</si>
  <si>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</si>
  <si>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</si>
  <si>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</si>
  <si>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</si>
  <si>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</si>
  <si>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</si>
  <si>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</si>
  <si>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</si>
  <si>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</si>
  <si>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</si>
  <si>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</si>
  <si>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</si>
  <si>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</si>
  <si>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</si>
  <si>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</si>
  <si>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</si>
  <si>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</si>
  <si>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</si>
  <si>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</si>
  <si>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</si>
  <si>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</si>
  <si>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</si>
  <si>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</si>
  <si>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</si>
  <si>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</si>
  <si>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</si>
  <si>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</si>
  <si>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</si>
  <si>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</si>
  <si>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</si>
  <si>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</si>
  <si>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</si>
  <si>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</si>
  <si>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</si>
  <si>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</si>
  <si>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</si>
  <si>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</si>
  <si>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</si>
  <si>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</si>
  <si>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</si>
  <si>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</si>
  <si>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</si>
  <si>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</si>
  <si>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</si>
  <si>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</si>
  <si>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</si>
  <si>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</si>
  <si>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</si>
  <si>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</si>
  <si>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</si>
  <si>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</si>
  <si>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</si>
  <si>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</si>
  <si>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</si>
  <si>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</si>
  <si>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</si>
  <si>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</si>
  <si>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</si>
  <si>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</si>
  <si>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</si>
  <si>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</si>
  <si>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</si>
  <si>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</si>
  <si>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</si>
  <si>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</si>
  <si>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</si>
  <si>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</si>
  <si>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</si>
  <si>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</si>
  <si>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</si>
  <si>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</si>
  <si>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</si>
  <si>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</si>
  <si>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</si>
  <si>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</si>
  <si>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</si>
  <si>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</si>
  <si>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</si>
  <si>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</si>
  <si>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</si>
  <si>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</si>
  <si>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</si>
  <si>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</si>
  <si>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</si>
  <si>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</si>
  <si>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</si>
  <si>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</si>
  <si>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</si>
  <si>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</si>
  <si>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</si>
  <si>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</si>
  <si>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</si>
  <si>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</si>
  <si>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</si>
  <si>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</si>
  <si>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</si>
  <si>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</si>
  <si>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</si>
  <si>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</si>
  <si>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</si>
  <si>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</si>
  <si>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</si>
  <si>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</si>
  <si>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</si>
  <si>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</si>
  <si>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</si>
  <si>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</si>
  <si>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</si>
  <si>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</si>
  <si>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</si>
  <si>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</si>
  <si>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</si>
  <si>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</si>
  <si>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</si>
  <si>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</si>
  <si>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</si>
  <si>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</si>
  <si>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</si>
  <si>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</si>
  <si>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</si>
  <si>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</si>
  <si>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</si>
  <si>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</si>
  <si>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</si>
  <si>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</si>
  <si>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</si>
  <si>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</si>
  <si>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</si>
  <si>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</si>
  <si>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</si>
  <si>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</si>
  <si>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</si>
  <si>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</si>
  <si>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</si>
  <si>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</si>
  <si>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</si>
  <si>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</si>
  <si>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</si>
  <si>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</si>
  <si>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</si>
  <si>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</si>
  <si>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</si>
  <si>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</si>
  <si>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</si>
  <si>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</si>
  <si>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</si>
  <si>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</si>
  <si>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</si>
  <si>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</si>
  <si>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</si>
  <si>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</si>
  <si>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</si>
  <si>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</si>
  <si>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</si>
  <si>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</si>
  <si>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</si>
  <si>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</si>
  <si>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</si>
  <si>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</si>
  <si>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</si>
  <si>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</si>
  <si>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</si>
  <si>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</si>
  <si>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</si>
  <si>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</si>
  <si>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</si>
  <si>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</si>
  <si>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</si>
  <si>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</si>
  <si>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</si>
  <si>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</si>
  <si>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</si>
  <si>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</si>
  <si>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</si>
  <si>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</si>
  <si>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</si>
  <si>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</si>
  <si>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</si>
  <si>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</si>
  <si>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</si>
  <si>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</si>
  <si>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</si>
  <si>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</si>
  <si>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</si>
  <si>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</si>
  <si>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</si>
  <si>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</si>
  <si>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</si>
  <si>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</si>
  <si>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</si>
  <si>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</si>
  <si>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</si>
  <si>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</si>
  <si>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</si>
  <si>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</si>
  <si>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</si>
  <si>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</si>
  <si>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</si>
  <si>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</si>
  <si>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</si>
  <si>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</si>
  <si>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</si>
  <si>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</si>
  <si>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</si>
  <si>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</si>
  <si>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</si>
  <si>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</si>
  <si>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</si>
  <si>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</si>
  <si>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</si>
  <si>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</si>
  <si>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</si>
  <si>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</si>
  <si>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</si>
  <si>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</si>
  <si>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</si>
  <si>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</si>
  <si>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</si>
  <si>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</si>
  <si>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</si>
  <si>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</si>
  <si>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</si>
  <si>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</si>
  <si>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</si>
  <si>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</si>
  <si>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</si>
  <si>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</si>
  <si>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</si>
  <si>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</si>
  <si>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</si>
  <si>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</si>
  <si>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</si>
  <si>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</si>
  <si>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</si>
  <si>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</si>
  <si>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</si>
  <si>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</si>
  <si>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</si>
  <si>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</si>
  <si>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</si>
  <si>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</si>
  <si>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</si>
  <si>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</si>
  <si>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</si>
  <si>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</si>
  <si>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</si>
  <si>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</si>
  <si>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</si>
  <si>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</si>
  <si>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</si>
  <si>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</si>
  <si>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</si>
  <si>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</si>
  <si>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</si>
  <si>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</si>
  <si>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</si>
  <si>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</si>
  <si>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</si>
  <si>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</si>
  <si>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</si>
  <si>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</si>
  <si>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</si>
  <si>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</si>
  <si>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</si>
  <si>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</si>
  <si>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</si>
  <si>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</si>
  <si>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</si>
  <si>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</si>
  <si>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</si>
  <si>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</si>
  <si>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</si>
  <si>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</si>
  <si>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</si>
  <si>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</si>
  <si>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</si>
  <si>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</si>
  <si>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</si>
  <si>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</si>
  <si>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</si>
  <si>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</si>
  <si>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</si>
  <si>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</si>
  <si>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</si>
  <si>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</si>
  <si>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</si>
  <si>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</si>
  <si>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</si>
  <si>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</si>
  <si>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</si>
  <si>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</si>
  <si>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</si>
  <si>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</si>
  <si>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</si>
  <si>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</si>
  <si>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</si>
  <si>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</si>
  <si>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</si>
  <si>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</si>
  <si>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</si>
  <si>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</si>
  <si>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</si>
  <si>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</si>
  <si>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</si>
  <si>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</si>
  <si>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</si>
  <si>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</si>
  <si>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</si>
  <si>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</si>
  <si>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</si>
  <si>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</si>
  <si>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</si>
  <si>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</si>
  <si>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</si>
  <si>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</si>
  <si>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</si>
  <si>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</si>
  <si>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</si>
  <si>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</si>
  <si>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</si>
  <si>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</si>
  <si>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</si>
  <si>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</si>
  <si>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</si>
  <si>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</si>
  <si>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</si>
  <si>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</si>
  <si>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</si>
  <si>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</si>
  <si>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</si>
  <si>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</si>
  <si>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</si>
  <si>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</si>
  <si>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</si>
  <si>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</si>
  <si>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</si>
  <si>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</si>
  <si>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</si>
  <si>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</si>
  <si>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</si>
  <si>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</si>
  <si>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</si>
  <si>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</si>
  <si>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</si>
  <si>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</si>
  <si>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</si>
  <si>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</si>
  <si>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</si>
  <si>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</si>
  <si>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</si>
  <si>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</si>
  <si>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</si>
  <si>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</si>
  <si>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</si>
  <si>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</si>
  <si>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</si>
  <si>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</si>
  <si>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</si>
  <si>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</si>
  <si>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</si>
  <si>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</si>
  <si>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</si>
  <si>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</si>
  <si>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</si>
  <si>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</si>
  <si>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</si>
  <si>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</si>
  <si>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</si>
  <si>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</si>
  <si>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</si>
  <si>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</si>
  <si>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</si>
  <si>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</si>
  <si>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</si>
  <si>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</si>
  <si>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</si>
  <si>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</si>
  <si>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</si>
  <si>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</si>
  <si>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</si>
  <si>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</si>
  <si>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</si>
  <si>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</si>
  <si>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</si>
  <si>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</si>
  <si>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</si>
  <si>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</si>
  <si>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</si>
  <si>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</si>
  <si>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</si>
  <si>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</si>
  <si>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</si>
  <si>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</si>
  <si>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</si>
  <si>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</si>
  <si>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</si>
  <si>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</si>
  <si>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</si>
  <si>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</si>
  <si>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</si>
  <si>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</si>
  <si>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</si>
  <si>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</si>
  <si>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</si>
  <si>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</si>
  <si>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</si>
  <si>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</si>
  <si>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</si>
  <si>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</si>
  <si>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</si>
  <si>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</si>
  <si>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</si>
  <si>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</si>
  <si>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</si>
  <si>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</si>
  <si>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</si>
  <si>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</si>
  <si>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</si>
  <si>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</si>
  <si>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</si>
  <si>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</si>
  <si>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</si>
  <si>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</si>
  <si>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</si>
  <si>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</si>
  <si>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</si>
  <si>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</si>
  <si>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</si>
  <si>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</si>
  <si>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</si>
  <si>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</si>
  <si>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</si>
  <si>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</si>
  <si>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</si>
  <si>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</si>
  <si>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</si>
  <si>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</si>
  <si>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</si>
  <si>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</si>
  <si>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</si>
  <si>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</si>
  <si>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</si>
  <si>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</si>
  <si>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</si>
  <si>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</si>
  <si>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</si>
  <si>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</si>
  <si>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</si>
  <si>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</si>
  <si>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</si>
  <si>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</si>
  <si>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</si>
  <si>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</si>
  <si>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</si>
  <si>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</si>
  <si>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</si>
  <si>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</si>
  <si>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</si>
  <si>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</si>
  <si>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</si>
  <si>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</si>
  <si>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</si>
  <si>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</si>
  <si>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</si>
  <si>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</si>
  <si>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</si>
  <si>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</si>
  <si>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</si>
  <si>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</si>
  <si>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</si>
  <si>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</si>
  <si>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</si>
  <si>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</si>
  <si>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</si>
  <si>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</si>
  <si>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</si>
  <si>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</si>
  <si>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</si>
  <si>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</si>
  <si>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</si>
  <si>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</si>
  <si>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71811000</t>
  </si>
  <si>
    <t>городское поселение, в состав которого входит поселок</t>
  </si>
  <si>
    <t>муниципальный район</t>
  </si>
  <si>
    <t>сельское поселение</t>
  </si>
  <si>
    <t>Лыхма</t>
  </si>
  <si>
    <t>71811412</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</si>
  <si>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</si>
  <si>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</si>
  <si>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</si>
  <si>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</si>
  <si>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</si>
  <si>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</si>
  <si>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</si>
  <si>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</si>
  <si>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</si>
  <si>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</si>
  <si>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</si>
  <si>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</si>
  <si>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</si>
  <si>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</si>
  <si>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</si>
  <si>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</si>
  <si>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</si>
  <si>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</si>
  <si>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</si>
  <si>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</si>
  <si>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</si>
  <si>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</si>
  <si>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</si>
  <si>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</si>
  <si>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</si>
  <si>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</si>
  <si>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</si>
  <si>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</si>
  <si>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</si>
  <si>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</si>
  <si>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</si>
  <si>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</si>
  <si>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</si>
  <si>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</si>
  <si>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</si>
  <si>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</si>
  <si>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</si>
  <si>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</si>
  <si>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</si>
  <si>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</si>
  <si>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</si>
  <si>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</si>
  <si>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</si>
  <si>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</si>
  <si>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</si>
  <si>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</si>
  <si>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</si>
  <si>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</si>
  <si>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</si>
  <si>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</si>
  <si>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</si>
  <si>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</si>
  <si>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</si>
  <si>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</si>
  <si>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</si>
  <si>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</si>
  <si>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</si>
  <si>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</si>
  <si>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</si>
  <si>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</si>
  <si>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</si>
  <si>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</si>
  <si>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</si>
  <si>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</si>
  <si>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</si>
  <si>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</si>
  <si>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</si>
  <si>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</si>
  <si>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</si>
  <si>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</si>
  <si>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</si>
  <si>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</si>
  <si>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</si>
  <si>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</si>
  <si>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</si>
  <si>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</si>
  <si>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</si>
  <si>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</si>
  <si>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</si>
  <si>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</si>
  <si>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</si>
  <si>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</si>
  <si>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</si>
  <si>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</si>
  <si>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</si>
  <si>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</si>
  <si>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</si>
  <si>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</si>
  <si>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</si>
  <si>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</si>
  <si>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</si>
  <si>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</si>
  <si>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</si>
  <si>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</si>
  <si>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</si>
  <si>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</si>
  <si>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</si>
  <si>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</si>
  <si>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</si>
  <si>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</si>
  <si>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</si>
  <si>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</si>
  <si>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</si>
  <si>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</si>
  <si>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</si>
  <si>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</si>
  <si>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</si>
  <si>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</si>
  <si>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</si>
  <si>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</si>
  <si>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</si>
  <si>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</si>
  <si>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</si>
  <si>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</si>
  <si>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</si>
  <si>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</si>
  <si>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</si>
  <si>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</si>
  <si>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</si>
  <si>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</si>
  <si>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</si>
  <si>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</si>
  <si>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</si>
  <si>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</si>
  <si>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</si>
  <si>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</si>
  <si>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</si>
  <si>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</si>
  <si>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</si>
  <si>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</si>
  <si>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</si>
  <si>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</si>
  <si>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</si>
  <si>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</si>
  <si>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</si>
  <si>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</si>
  <si>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</si>
  <si>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</si>
  <si>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</si>
  <si>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</si>
  <si>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</si>
  <si>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</si>
  <si>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</si>
  <si>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</si>
  <si>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</si>
  <si>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</si>
  <si>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</si>
  <si>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</si>
  <si>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</si>
  <si>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</si>
  <si>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</si>
  <si>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</si>
  <si>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</si>
  <si>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</si>
  <si>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</si>
  <si>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</si>
  <si>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</si>
  <si>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</si>
  <si>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</si>
  <si>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</si>
  <si>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</si>
  <si>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</si>
  <si>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</si>
  <si>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</si>
  <si>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</si>
  <si>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</si>
  <si>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</si>
  <si>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</si>
  <si>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</si>
  <si>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</si>
  <si>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</si>
  <si>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</si>
  <si>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</si>
  <si>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</si>
  <si>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</si>
  <si>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</si>
  <si>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</si>
  <si>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</si>
  <si>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</si>
  <si>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</si>
  <si>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</si>
  <si>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</si>
  <si>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</si>
  <si>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</si>
  <si>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</si>
  <si>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</si>
  <si>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</si>
  <si>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</si>
  <si>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</si>
  <si>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</si>
  <si>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</si>
  <si>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</si>
  <si>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</si>
  <si>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</si>
  <si>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</si>
  <si>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</si>
  <si>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</si>
  <si>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</si>
  <si>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</si>
  <si>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</si>
  <si>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</si>
  <si>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</si>
  <si>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</si>
  <si>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</si>
  <si>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</si>
  <si>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</si>
  <si>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</si>
  <si>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</si>
  <si>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</si>
  <si>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</si>
  <si>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</si>
  <si>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</si>
  <si>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</si>
  <si>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</si>
  <si>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</si>
  <si>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</si>
  <si>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</si>
  <si>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</si>
  <si>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</si>
  <si>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</si>
  <si>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</si>
  <si>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</si>
  <si>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</si>
  <si>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</si>
  <si>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</si>
  <si>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</si>
  <si>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</si>
  <si>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</si>
  <si>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</si>
  <si>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</si>
  <si>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</si>
  <si>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</si>
  <si>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</si>
  <si>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</si>
  <si>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</si>
  <si>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</si>
  <si>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</si>
  <si>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</si>
  <si>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</si>
  <si>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</si>
  <si>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</si>
  <si>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</si>
  <si>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</si>
  <si>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</si>
  <si>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</si>
  <si>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</si>
  <si>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</si>
  <si>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</si>
  <si>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</si>
  <si>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</si>
  <si>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</si>
  <si>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</si>
  <si>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</si>
  <si>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</si>
  <si>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</si>
  <si>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</si>
  <si>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</si>
  <si>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</si>
  <si>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</si>
  <si>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</si>
  <si>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</si>
  <si>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</si>
  <si>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</si>
  <si>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</si>
  <si>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</si>
  <si>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</si>
  <si>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</si>
  <si>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</si>
  <si>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</si>
  <si>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</si>
  <si>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</si>
  <si>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</si>
  <si>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</si>
  <si>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</si>
  <si>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</si>
  <si>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</si>
  <si>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</si>
  <si>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</si>
  <si>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</si>
  <si>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</si>
  <si>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</si>
  <si>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</si>
  <si>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</si>
  <si>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</si>
  <si>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</si>
  <si>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</si>
  <si>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</si>
  <si>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</si>
  <si>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</si>
  <si>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</si>
  <si>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</si>
  <si>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</si>
  <si>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</si>
  <si>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</si>
  <si>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</si>
  <si>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</si>
  <si>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Территория 2</t>
  </si>
  <si>
    <t>Территория 3</t>
  </si>
  <si>
    <t>Территория 4</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</si>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</sst>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27"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nfo@rsobk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bf593b8-1ffc-4460-8c55-084f672aa77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orderClauseInfoId=941019" TargetMode="External"/><Relationship Id="rId3" Type="http://schemas.openxmlformats.org/officeDocument/2006/relationships/hyperlink" Target="https://zakupki.gov.ru" TargetMode="External"/><Relationship Id="rId4" Type="http://schemas.openxmlformats.org/officeDocument/2006/relationships/hyperlink" Target="https://zakupki.gov.ru/epz/orderplan//search/results.html?searchString=2240790988&amp;selectedOrderPlanName=2240790988&amp;searchType=true&amp;fz223=true&amp;fz44=on&amp;fz223=on&amp;fz94=on&amp;searchString=8611013174&amp;morphology=on&amp;search-filter=" TargetMode="External"/><Relationship Id="rId5" Type="http://schemas.openxmlformats.org/officeDocument/2006/relationships/hyperlink" Target="https://zakupki.gov.ru/epz/order/extendedsearch/results.html?searchString=8611013174&amp;morphology=on&amp;search-filter="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E21FC-B44F-5E2D-4652-0.00324C9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97" width="5.421875" customWidth="1"/>
    <col min="2" max="2" style="2697" width="9.140625" customWidth="1"/>
    <col min="3" max="3" style="2697" width="16.421875" customWidth="1"/>
    <col min="4" max="25" style="2697" width="6.28125" customWidth="1"/>
    <col min="26" max="28" style="269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21D04-3233-5213-537E-0.1B03DA0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426</v>
      </c>
      <c r="F4" s="2240"/>
      <c r="G4" s="2241"/>
      <c r="H4" s="2241"/>
      <c r="I4" s="2242"/>
      <c r="J4" s="493"/>
      <c r="K4" s="455"/>
      <c r="L4" s="455"/>
      <c r="W4" s="449">
        <v>22</v>
      </c>
    </row>
    <row s="1637" customFormat="1" customHeight="1" ht="18">
      <c r="A5" s="761"/>
      <c r="D5" s="824"/>
      <c r="E5" s="2216" t="str">
        <f>IF(org=0,"Не определено",org)</f>
        <v>Муниципальное унитарное предприятие Белоярского района «Белоярские коммунальные системы»</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338</v>
      </c>
      <c r="F7" s="2210"/>
      <c r="G7" s="2211"/>
      <c r="H7" s="2211"/>
      <c r="I7" s="2211"/>
      <c r="J7" s="2211"/>
      <c r="K7" s="2211"/>
      <c r="L7" s="2225" t="s">
        <v>339</v>
      </c>
      <c r="W7" s="449">
        <v>14</v>
      </c>
    </row>
    <row customHeight="1" ht="48.29999999999999">
      <c r="D8" s="452"/>
      <c r="E8" s="475" t="s">
        <v>89</v>
      </c>
      <c r="F8" s="825"/>
      <c r="G8" s="467" t="s">
        <v>87</v>
      </c>
      <c r="H8" s="467" t="s">
        <v>88</v>
      </c>
      <c r="I8" s="416" t="s">
        <v>86</v>
      </c>
      <c r="J8" s="416" t="s">
        <v>427</v>
      </c>
      <c r="K8" s="416" t="s">
        <v>428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429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430</v>
      </c>
      <c r="Q12" s="518" t="s">
        <v>431</v>
      </c>
      <c r="R12" s="519" t="s">
        <v>432</v>
      </c>
      <c r="S12" s="513" t="s">
        <v>433</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2635-894C-D858-A96D-0.4B6D4D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434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435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437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439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440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441</v>
      </c>
      <c r="M6" s="539"/>
      <c r="P6" s="2259">
        <v>1</v>
      </c>
      <c r="Q6" s="1307"/>
      <c r="R6" s="358"/>
      <c r="S6" s="1311">
        <f>$I6</f>
      </c>
      <c r="T6" s="287" t="s">
        <v>442</v>
      </c>
      <c r="U6" s="302"/>
      <c r="V6" s="2247"/>
      <c r="W6" s="2248"/>
      <c r="X6" s="2248"/>
      <c r="Y6" s="2248"/>
      <c r="Z6" s="2248"/>
      <c r="AA6" s="2248"/>
      <c r="AB6" s="2248"/>
      <c r="AC6" s="2249"/>
      <c r="AD6" s="2247"/>
      <c r="AE6" s="2248"/>
      <c r="AF6" s="2248"/>
      <c r="AG6" s="2248"/>
      <c r="AH6" s="2248"/>
      <c r="AI6" s="2248"/>
      <c r="AJ6" s="2248"/>
      <c r="AK6" s="2248"/>
      <c r="AL6" s="2249"/>
      <c r="AM6" s="1260" t="s">
        <v>443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444</v>
      </c>
      <c r="M7" s="539"/>
      <c r="N7" s="1368"/>
      <c r="P7" s="2259"/>
      <c r="Q7" s="2259">
        <v>1</v>
      </c>
      <c r="R7" s="359"/>
      <c r="S7" s="1311">
        <f>$J7</f>
      </c>
      <c r="T7" s="288" t="s">
        <v>445</v>
      </c>
      <c r="U7" s="302"/>
      <c r="V7" s="2247"/>
      <c r="W7" s="2248"/>
      <c r="X7" s="2248"/>
      <c r="Y7" s="2248"/>
      <c r="Z7" s="2248"/>
      <c r="AA7" s="2248"/>
      <c r="AB7" s="2248"/>
      <c r="AC7" s="2249"/>
      <c r="AD7" s="2247"/>
      <c r="AE7" s="2248"/>
      <c r="AF7" s="2248"/>
      <c r="AG7" s="2248"/>
      <c r="AH7" s="2248"/>
      <c r="AI7" s="2248"/>
      <c r="AJ7" s="2248"/>
      <c r="AK7" s="2248"/>
      <c r="AL7" s="2249"/>
      <c r="AM7" s="1260" t="s">
        <v>446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447</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448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450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451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67</v>
      </c>
      <c r="AJ17" s="2269"/>
      <c r="AK17" s="2270" t="s">
        <v>67</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452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453</v>
      </c>
      <c r="P22" s="1364"/>
      <c r="Q22" s="1373"/>
      <c r="R22" s="1373"/>
      <c r="S22" s="731"/>
      <c r="T22" s="1162" t="s">
        <v>454</v>
      </c>
      <c r="AA22" s="188" t="s">
        <v>455</v>
      </c>
      <c r="AC22" s="188" t="s">
        <v>456</v>
      </c>
      <c r="AD22" s="1162" t="s">
        <v>454</v>
      </c>
      <c r="AI22" s="188" t="s">
        <v>457</v>
      </c>
      <c r="AK22" s="188" t="s">
        <v>456</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458</v>
      </c>
      <c r="T30" s="2252"/>
      <c r="U30" s="1374"/>
      <c r="V30" s="2266" t="str">
        <f>IF(TITLE_DATE_PR_CHANGE="",IF(TITLE_DATE_PR="","",TITLE_DATE_PR),TITLE_DATE_PR_CHANGE)</f>
        <v>45985</v>
      </c>
      <c r="W30" s="2266"/>
      <c r="X30" s="2266"/>
      <c r="Y30" s="2266"/>
      <c r="Z30" s="2266"/>
      <c r="AA30" s="2266"/>
      <c r="AB30" s="2266"/>
      <c r="AC30" s="328"/>
      <c r="AD30" s="2266" t="str">
        <f>IF(TITLE_DATE_PR_CHANGE="",IF(TITLE_DATE_PR="","",TITLE_DATE_PR),TITLE_DATE_PR_CHANGE)</f>
        <v>45985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459</v>
      </c>
      <c r="T31" s="2252"/>
      <c r="U31" s="1374"/>
      <c r="V31" s="2253" t="str">
        <f>IF(TITLE_NUMBER_PR_CHANGE="",IF(TITLE_NUMBER_PR="","",TITLE_NUMBER_PR),TITLE_NUMBER_PR_CHANGE)</f>
        <v>01-02/2685; 01-02/2686; 01-02/2687; 01-02/2688; 01-02/2689</v>
      </c>
      <c r="W31" s="2253"/>
      <c r="X31" s="2253"/>
      <c r="Y31" s="2253"/>
      <c r="Z31" s="2253"/>
      <c r="AA31" s="2253"/>
      <c r="AB31" s="2253"/>
      <c r="AC31" s="328"/>
      <c r="AD31" s="2253" t="str">
        <f>IF(TITLE_NUMBER_PR_CHANGE="",IF(TITLE_NUMBER_PR="","",TITLE_NUMBER_PR),TITLE_NUMBER_PR_CHANGE)</f>
        <v>01-02/2685; 01-02/2686; 01-02/2687; 01-02/2688; 01-02/2689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460</v>
      </c>
      <c r="T34" s="2252"/>
      <c r="U34" s="1374"/>
      <c r="V34" s="2266" t="str">
        <f>IF(TITLE_DATE_PR_CHANGE="",IF(TITLE_DATE_PR="","",TITLE_DATE_PR),TITLE_DATE_PR_CHANGE)</f>
        <v>45985</v>
      </c>
      <c r="W34" s="2266"/>
      <c r="X34" s="2266"/>
      <c r="Y34" s="2266"/>
      <c r="Z34" s="2266"/>
      <c r="AA34" s="2266"/>
      <c r="AB34" s="2266"/>
      <c r="AC34" s="328"/>
      <c r="AD34" s="2266" t="str">
        <f>IF(TITLE_DATE_PR_CHANGE="",IF(TITLE_DATE_PR="","",TITLE_DATE_PR),TITLE_DATE_PR_CHANGE)</f>
        <v>45985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461</v>
      </c>
      <c r="T35" s="2252"/>
      <c r="U35" s="1374"/>
      <c r="V35" s="2253" t="str">
        <f>IF(TITLE_NUMBER_PR_CHANGE="",IF(TITLE_NUMBER_PR="","",TITLE_NUMBER_PR),TITLE_NUMBER_PR_CHANGE)</f>
        <v>01-02/2685; 01-02/2686; 01-02/2687; 01-02/2688; 01-02/2689</v>
      </c>
      <c r="W35" s="2253"/>
      <c r="X35" s="2253"/>
      <c r="Y35" s="2253"/>
      <c r="Z35" s="2253"/>
      <c r="AA35" s="2253"/>
      <c r="AB35" s="2253"/>
      <c r="AC35" s="328"/>
      <c r="AD35" s="2253" t="str">
        <f>IF(TITLE_NUMBER_PR_CHANGE="",IF(TITLE_NUMBER_PR="","",TITLE_NUMBER_PR),TITLE_NUMBER_PR_CHANGE)</f>
        <v>01-02/2685; 01-02/2686; 01-02/2687; 01-02/2688; 01-02/2689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462</v>
      </c>
      <c r="AD36" s="328"/>
      <c r="AE36" s="328"/>
      <c r="AF36" s="328"/>
      <c r="AG36" s="328"/>
      <c r="AH36" s="328"/>
      <c r="AI36" s="328"/>
      <c r="AJ36" s="328"/>
      <c r="AK36" s="280" t="s">
        <v>462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339</v>
      </c>
      <c r="AS38" s="1157">
        <v>14</v>
      </c>
    </row>
    <row customHeight="1" ht="14.699999999999998">
      <c r="Q39" s="378"/>
      <c r="R39" s="378"/>
      <c r="S39" s="2275" t="s">
        <v>89</v>
      </c>
      <c r="T39" s="2211" t="s">
        <v>463</v>
      </c>
      <c r="U39" s="303"/>
      <c r="V39" s="2276" t="s">
        <v>464</v>
      </c>
      <c r="W39" s="2277"/>
      <c r="X39" s="2277"/>
      <c r="Y39" s="2277"/>
      <c r="Z39" s="2277"/>
      <c r="AA39" s="2277"/>
      <c r="AB39" s="2278"/>
      <c r="AC39" s="2279" t="s">
        <v>465</v>
      </c>
      <c r="AD39" s="2276" t="s">
        <v>464</v>
      </c>
      <c r="AE39" s="2277"/>
      <c r="AF39" s="2277"/>
      <c r="AG39" s="2277"/>
      <c r="AH39" s="2277"/>
      <c r="AI39" s="2277"/>
      <c r="AJ39" s="2278"/>
      <c r="AK39" s="2279" t="s">
        <v>466</v>
      </c>
      <c r="AL39" s="2282" t="s">
        <v>467</v>
      </c>
      <c r="AM39" s="2129"/>
      <c r="AS39" s="1157">
        <v>14</v>
      </c>
    </row>
    <row customHeight="1" ht="35.699999999999996">
      <c r="Q40" s="378"/>
      <c r="R40" s="378"/>
      <c r="S40" s="2275"/>
      <c r="T40" s="2211"/>
      <c r="U40" s="1033"/>
      <c r="V40" s="2262" t="s">
        <v>468</v>
      </c>
      <c r="W40" s="2612" t="s">
        <v>469</v>
      </c>
      <c r="X40" s="2264" t="s">
        <v>470</v>
      </c>
      <c r="Y40" s="2265"/>
      <c r="Z40" s="2264" t="s">
        <v>471</v>
      </c>
      <c r="AA40" s="2271"/>
      <c r="AB40" s="2265"/>
      <c r="AC40" s="2280"/>
      <c r="AD40" s="2262" t="s">
        <v>468</v>
      </c>
      <c r="AE40" s="2285" t="s">
        <v>469</v>
      </c>
      <c r="AF40" s="2264" t="s">
        <v>470</v>
      </c>
      <c r="AG40" s="2265"/>
      <c r="AH40" s="2264" t="s">
        <v>471</v>
      </c>
      <c r="AI40" s="2271"/>
      <c r="AJ40" s="2265"/>
      <c r="AK40" s="2280"/>
      <c r="AL40" s="2283"/>
      <c r="AM40" s="2129"/>
      <c r="AS40" s="1157">
        <v>34</v>
      </c>
    </row>
    <row customHeight="1" ht="35.699999999999996">
      <c r="A41" s="1372"/>
      <c r="B41" s="1372" t="s">
        <v>146</v>
      </c>
      <c r="C41" s="1372" t="s">
        <v>147</v>
      </c>
      <c r="D41" s="1372" t="s">
        <v>148</v>
      </c>
      <c r="E41" s="1366" t="s">
        <v>472</v>
      </c>
      <c r="F41" s="1366" t="s">
        <v>473</v>
      </c>
      <c r="G41" s="1366" t="s">
        <v>474</v>
      </c>
      <c r="H41" s="1366" t="s">
        <v>475</v>
      </c>
      <c r="I41" s="1366" t="s">
        <v>476</v>
      </c>
      <c r="J41" s="1366" t="s">
        <v>477</v>
      </c>
      <c r="K41" s="1366" t="s">
        <v>478</v>
      </c>
      <c r="L41" s="1366" t="s">
        <v>453</v>
      </c>
      <c r="Q41" s="378"/>
      <c r="R41" s="378"/>
      <c r="S41" s="2275"/>
      <c r="T41" s="2211"/>
      <c r="U41" s="304"/>
      <c r="V41" s="2263"/>
      <c r="W41" s="2286"/>
      <c r="X41" s="1224" t="s">
        <v>479</v>
      </c>
      <c r="Y41" s="1224" t="s">
        <v>480</v>
      </c>
      <c r="Z41" s="1223" t="s">
        <v>481</v>
      </c>
      <c r="AA41" s="2272" t="s">
        <v>482</v>
      </c>
      <c r="AB41" s="2273"/>
      <c r="AC41" s="2281"/>
      <c r="AD41" s="2263"/>
      <c r="AE41" s="2286"/>
      <c r="AF41" s="1224" t="s">
        <v>479</v>
      </c>
      <c r="AG41" s="1224" t="s">
        <v>480</v>
      </c>
      <c r="AH41" s="1315" t="s">
        <v>481</v>
      </c>
      <c r="AI41" s="2272" t="s">
        <v>482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100</v>
      </c>
      <c r="T42" s="1257" t="s">
        <v>105</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167</v>
      </c>
      <c r="B44" s="1365" t="s">
        <v>168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435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436</v>
      </c>
      <c r="AO44" s="502"/>
      <c r="AP44" s="502" t="str">
        <f>IF(T44="","",T44)</f>
        <v>Территория действия тарифа</v>
      </c>
      <c r="AQ44" s="502"/>
      <c r="AR44" s="502"/>
      <c r="AS44" s="1157">
        <v>23</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437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438</v>
      </c>
      <c r="AO45" s="502"/>
      <c r="AP45" s="502" t="str">
        <f>IF(T45="","",T45)</f>
        <v>Наименование системы теплоснабжения </v>
      </c>
      <c r="AQ45" s="502"/>
      <c r="AR45" s="502"/>
      <c r="AS45" s="1157">
        <v>23</v>
      </c>
    </row>
    <row customHeight="1" ht="24">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439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440</v>
      </c>
      <c r="AO46" s="502"/>
      <c r="AP46" s="502" t="str">
        <f>IF(T46="","",T46)</f>
        <v>Источник тепловой энергии  </v>
      </c>
      <c r="AQ46" s="502"/>
      <c r="AR46" s="502"/>
      <c r="AS46" s="1157">
        <v>23</v>
      </c>
    </row>
    <row customHeight="1" ht="49.5">
      <c r="A47" s="1365" t="s">
        <v>167</v>
      </c>
      <c r="B47" s="1365" t="s">
        <v>168</v>
      </c>
      <c r="C47" s="1365" t="s">
        <v>169</v>
      </c>
      <c r="D47" s="1365" t="s">
        <v>170</v>
      </c>
      <c r="E47" s="2261"/>
      <c r="F47" s="2261"/>
      <c r="G47" s="2261"/>
      <c r="H47" s="2261"/>
      <c r="I47" s="2258" t="str">
        <f>S46&amp;".1"</f>
        <v>....1</v>
      </c>
      <c r="J47" s="1365"/>
      <c r="K47" s="1365"/>
      <c r="L47" s="1366" t="s">
        <v>441</v>
      </c>
      <c r="P47" s="2259">
        <v>1</v>
      </c>
      <c r="Q47" s="1222"/>
      <c r="R47" s="358"/>
      <c r="S47" s="1226" t="str">
        <f>$I47</f>
        <v>....1</v>
      </c>
      <c r="T47" s="287" t="s">
        <v>442</v>
      </c>
      <c r="U47" s="302"/>
      <c r="V47" s="2247"/>
      <c r="W47" s="2248"/>
      <c r="X47" s="2248"/>
      <c r="Y47" s="2248"/>
      <c r="Z47" s="2248"/>
      <c r="AA47" s="2248"/>
      <c r="AB47" s="2248"/>
      <c r="AC47" s="2249"/>
      <c r="AD47" s="2247"/>
      <c r="AE47" s="2248"/>
      <c r="AF47" s="2248"/>
      <c r="AG47" s="2248"/>
      <c r="AH47" s="2248"/>
      <c r="AI47" s="2248"/>
      <c r="AJ47" s="2248"/>
      <c r="AK47" s="2248"/>
      <c r="AL47" s="2249"/>
      <c r="AM47" s="1260" t="s">
        <v>443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167</v>
      </c>
      <c r="B48" s="1365" t="s">
        <v>168</v>
      </c>
      <c r="C48" s="1365" t="s">
        <v>169</v>
      </c>
      <c r="D48" s="1365" t="s">
        <v>170</v>
      </c>
      <c r="E48" s="2261"/>
      <c r="F48" s="2261"/>
      <c r="G48" s="2261"/>
      <c r="H48" s="2261"/>
      <c r="I48" s="2288"/>
      <c r="J48" s="2258" t="str">
        <f>I47&amp;".1"</f>
        <v>....1.1</v>
      </c>
      <c r="K48" s="1365"/>
      <c r="L48" s="1366" t="s">
        <v>444</v>
      </c>
      <c r="P48" s="2259"/>
      <c r="Q48" s="2259">
        <v>1</v>
      </c>
      <c r="R48" s="359"/>
      <c r="S48" s="1226" t="str">
        <f>$J48</f>
        <v>....1.1</v>
      </c>
      <c r="T48" s="288" t="s">
        <v>445</v>
      </c>
      <c r="U48" s="302"/>
      <c r="V48" s="2247"/>
      <c r="W48" s="2248"/>
      <c r="X48" s="2248"/>
      <c r="Y48" s="2248"/>
      <c r="Z48" s="2248"/>
      <c r="AA48" s="2248"/>
      <c r="AB48" s="2248"/>
      <c r="AC48" s="2249"/>
      <c r="AD48" s="2247"/>
      <c r="AE48" s="2248"/>
      <c r="AF48" s="2248"/>
      <c r="AG48" s="2248"/>
      <c r="AH48" s="2248"/>
      <c r="AI48" s="2248"/>
      <c r="AJ48" s="2248"/>
      <c r="AK48" s="2248"/>
      <c r="AL48" s="2249"/>
      <c r="AM48" s="1260" t="s">
        <v>446</v>
      </c>
      <c r="AO48" s="502"/>
      <c r="AP48" s="502" t="str">
        <f>IF(T48="","",T48)</f>
        <v>Группа потребителей</v>
      </c>
      <c r="AQ48" s="502"/>
      <c r="AR48" s="502"/>
      <c r="AS48" s="1157">
        <v>23</v>
      </c>
    </row>
    <row customHeight="1" ht="24">
      <c r="A49" s="1365" t="s">
        <v>167</v>
      </c>
      <c r="B49" s="1365" t="s">
        <v>168</v>
      </c>
      <c r="C49" s="1365" t="s">
        <v>169</v>
      </c>
      <c r="D49" s="1365" t="s">
        <v>170</v>
      </c>
      <c r="E49" s="2261"/>
      <c r="F49" s="2261"/>
      <c r="G49" s="2261"/>
      <c r="H49" s="2261"/>
      <c r="I49" s="2288"/>
      <c r="J49" s="2288"/>
      <c r="K49" s="2258" t="str">
        <f>J48&amp;".1"</f>
        <v>....1.1.1</v>
      </c>
      <c r="L49" s="1366" t="s">
        <v>447</v>
      </c>
      <c r="P49" s="2259"/>
      <c r="Q49" s="2259"/>
      <c r="R49" s="359">
        <v>1</v>
      </c>
      <c r="S49" s="1226"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448</v>
      </c>
      <c r="AN49" s="513">
        <f>STRCHECKDATE(V50:AL50)</f>
      </c>
      <c r="AO49" s="502"/>
      <c r="AP49" s="502" t="str">
        <f>IF(T49="","",T49)</f>
        <v/>
      </c>
      <c r="AQ49" s="502"/>
      <c r="AR49" s="502"/>
      <c r="AS49" s="1157">
        <v>23</v>
      </c>
    </row>
    <row customHeight="1" ht="1.05">
      <c r="A50" s="1365" t="s">
        <v>167</v>
      </c>
      <c r="B50" s="1365" t="s">
        <v>168</v>
      </c>
      <c r="C50" s="1365" t="s">
        <v>169</v>
      </c>
      <c r="D50" s="1365" t="s">
        <v>170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90" t="s">
        <v>449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222"/>
      <c r="R52" s="358"/>
      <c r="S52" s="1280"/>
      <c r="T52" s="289" t="s">
        <v>450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280"/>
      <c r="T53" s="367" t="s">
        <v>451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179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180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181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0A9FC-F54A-DB0D-A83E-0.E85FEE27}" mc:Ignorable="x14ac xr xr2 xr3">
  <sheetPr>
    <tabColor theme="6" tint="0.4"/>
  </sheetPr>
  <dimension ref="A1:BA121"/>
  <sheetViews>
    <sheetView topLeftCell="A1" showGridLines="0" zoomScale="90" workbookViewId="0">
      <selection activeCell="AJ114" sqref="AJ114"/>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2698"/>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699"/>
      <c r="AT2" s="2246"/>
      <c r="AU2" s="1260" t="s">
        <v>434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699"/>
      <c r="AT3" s="2246"/>
      <c r="AU3" s="1260" t="s">
        <v>436</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699"/>
      <c r="AT4" s="2246"/>
      <c r="AU4" s="1260" t="s">
        <v>438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699"/>
      <c r="AT5" s="2246"/>
      <c r="AU5" s="1260" t="s">
        <v>440</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441</v>
      </c>
      <c r="M6" s="539"/>
      <c r="P6" s="2259">
        <v>1</v>
      </c>
      <c r="Q6" s="1333"/>
      <c r="R6" s="358"/>
      <c r="S6" s="1338">
        <f>$I6</f>
      </c>
      <c r="T6" s="287" t="s">
        <v>442</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700"/>
      <c r="AT6" s="2249"/>
      <c r="AU6" s="1260" t="s">
        <v>443</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444</v>
      </c>
      <c r="M7" s="539"/>
      <c r="N7" s="1368"/>
      <c r="P7" s="2259"/>
      <c r="Q7" s="2259">
        <v>1</v>
      </c>
      <c r="R7" s="359"/>
      <c r="S7" s="1338">
        <f>$J7</f>
      </c>
      <c r="T7" s="288" t="s">
        <v>445</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700"/>
      <c r="AT7" s="2249"/>
      <c r="AU7" s="1260" t="s">
        <v>446</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447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04"/>
      <c r="AQ8" s="2109" t="s">
        <v>67</v>
      </c>
      <c r="AR8" s="2604"/>
      <c r="AS8" s="2701" t="s">
        <v>67</v>
      </c>
      <c r="AT8" s="327"/>
      <c r="AU8" s="2255" t="s">
        <v>448</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449</v>
      </c>
      <c r="U10" s="369"/>
      <c r="V10" s="369"/>
      <c r="W10" s="369"/>
      <c r="X10" s="369"/>
      <c r="Y10" s="369"/>
      <c r="Z10" s="369"/>
      <c r="AA10" s="369"/>
      <c r="AB10" s="369"/>
      <c r="AC10" s="369"/>
      <c r="AD10" s="369"/>
      <c r="AE10" s="369"/>
      <c r="AF10" s="369"/>
      <c r="AG10" s="369"/>
      <c r="AH10" s="369"/>
      <c r="AI10" s="369"/>
      <c r="AJ10" s="369"/>
      <c r="AK10" s="369"/>
      <c r="AL10" s="2650"/>
      <c r="AM10" s="2650"/>
      <c r="AN10" s="2650"/>
      <c r="AO10" s="2650"/>
      <c r="AP10" s="2650"/>
      <c r="AQ10" s="2650"/>
      <c r="AR10" s="2650"/>
      <c r="AS10" s="2702"/>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450</v>
      </c>
      <c r="U11" s="369"/>
      <c r="V11" s="369"/>
      <c r="W11" s="369"/>
      <c r="X11" s="369"/>
      <c r="Y11" s="369"/>
      <c r="Z11" s="369"/>
      <c r="AA11" s="369"/>
      <c r="AB11" s="369"/>
      <c r="AC11" s="368"/>
      <c r="AD11" s="369"/>
      <c r="AE11" s="369"/>
      <c r="AF11" s="369"/>
      <c r="AG11" s="369"/>
      <c r="AH11" s="369"/>
      <c r="AI11" s="369"/>
      <c r="AJ11" s="369"/>
      <c r="AK11" s="368"/>
      <c r="AL11" s="2650"/>
      <c r="AM11" s="2650"/>
      <c r="AN11" s="2650"/>
      <c r="AO11" s="2650"/>
      <c r="AP11" s="2650"/>
      <c r="AQ11" s="2650"/>
      <c r="AR11" s="2650"/>
      <c r="AS11" s="2703"/>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451</v>
      </c>
      <c r="U12" s="369"/>
      <c r="V12" s="369"/>
      <c r="W12" s="369"/>
      <c r="X12" s="369"/>
      <c r="Y12" s="369"/>
      <c r="Z12" s="369"/>
      <c r="AA12" s="369"/>
      <c r="AB12" s="369"/>
      <c r="AC12" s="368"/>
      <c r="AD12" s="369"/>
      <c r="AE12" s="369"/>
      <c r="AF12" s="369"/>
      <c r="AG12" s="369"/>
      <c r="AH12" s="369"/>
      <c r="AI12" s="369"/>
      <c r="AJ12" s="369"/>
      <c r="AK12" s="368"/>
      <c r="AL12" s="2650"/>
      <c r="AM12" s="2650"/>
      <c r="AN12" s="2650"/>
      <c r="AO12" s="2650"/>
      <c r="AP12" s="2650"/>
      <c r="AQ12" s="2650"/>
      <c r="AR12" s="2650"/>
      <c r="AS12" s="2703"/>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179</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2704"/>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180</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2705"/>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2705"/>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698"/>
      <c r="BA16" s="1157">
        <v>0</v>
      </c>
    </row>
    <row customHeight="1" ht="14.25" hidden="1">
      <c r="AD17" s="1362"/>
      <c r="AE17" s="1362"/>
      <c r="AF17" s="1362"/>
      <c r="AG17" s="1363"/>
      <c r="AH17" s="2269"/>
      <c r="AI17" s="2270" t="s">
        <v>67</v>
      </c>
      <c r="AJ17" s="2269"/>
      <c r="AK17" s="2270" t="s">
        <v>67</v>
      </c>
      <c r="AL17" s="1637"/>
      <c r="AM17" s="1637"/>
      <c r="AN17" s="1637"/>
      <c r="AO17" s="1637"/>
      <c r="AP17" s="1637"/>
      <c r="AQ17" s="1637"/>
      <c r="AR17" s="1637"/>
      <c r="AS17" s="2698"/>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2698"/>
      <c r="BA18" s="1157">
        <v>0</v>
      </c>
    </row>
    <row customHeight="1" ht="14.25" hidden="1">
      <c r="AK19" s="329"/>
      <c r="AL19" s="1637"/>
      <c r="AM19" s="1637"/>
      <c r="AN19" s="1637"/>
      <c r="AO19" s="1637"/>
      <c r="AP19" s="1637"/>
      <c r="AQ19" s="1637"/>
      <c r="AR19" s="1637"/>
      <c r="AS19" s="2698"/>
      <c r="BA19" s="1157">
        <v>0</v>
      </c>
    </row>
    <row s="1368" customFormat="1" customHeight="1" ht="22.5" hidden="1">
      <c r="L20" s="1331"/>
      <c r="M20" s="1364"/>
      <c r="N20" s="1364"/>
      <c r="O20" s="1369" t="s">
        <v>452</v>
      </c>
      <c r="P20" s="1364"/>
      <c r="Q20" s="1373"/>
      <c r="R20" s="1373"/>
      <c r="S20" s="731"/>
      <c r="Z20" s="1369"/>
      <c r="AB20" s="1369"/>
      <c r="AC20" s="1368"/>
      <c r="AH20" s="1369"/>
      <c r="AJ20" s="1369"/>
      <c r="AK20" s="1368"/>
      <c r="AL20" s="1368"/>
      <c r="AM20" s="1368"/>
      <c r="AN20" s="1368"/>
      <c r="AO20" s="1368"/>
      <c r="AP20" s="1369"/>
      <c r="AQ20" s="1368"/>
      <c r="AR20" s="1369"/>
      <c r="AS20" s="2706"/>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706"/>
      <c r="AV21" s="513"/>
      <c r="AW21" s="513"/>
      <c r="AX21" s="513"/>
      <c r="AY21" s="513"/>
      <c r="AZ21" s="513"/>
      <c r="BA21" s="1162">
        <v>0</v>
      </c>
    </row>
    <row s="1368" customFormat="1" customHeight="1" ht="14.25" hidden="1">
      <c r="L22" s="1331"/>
      <c r="M22" s="1364"/>
      <c r="N22" s="1364"/>
      <c r="O22" s="1366" t="s">
        <v>453</v>
      </c>
      <c r="P22" s="1364"/>
      <c r="Q22" s="1373"/>
      <c r="R22" s="1373"/>
      <c r="S22" s="731"/>
      <c r="T22" s="1162" t="s">
        <v>454</v>
      </c>
      <c r="AA22" s="188" t="s">
        <v>455</v>
      </c>
      <c r="AC22" s="188" t="s">
        <v>456</v>
      </c>
      <c r="AD22" s="1162" t="s">
        <v>454</v>
      </c>
      <c r="AI22" s="188" t="s">
        <v>457</v>
      </c>
      <c r="AK22" s="188" t="s">
        <v>456</v>
      </c>
      <c r="AL22" s="1368"/>
      <c r="AM22" s="1368"/>
      <c r="AN22" s="1368"/>
      <c r="AO22" s="1368"/>
      <c r="AP22" s="1368"/>
      <c r="AQ22" s="1372" t="s">
        <v>455</v>
      </c>
      <c r="AR22" s="1368"/>
      <c r="AS22" s="2707" t="s">
        <v>456</v>
      </c>
      <c r="AV22" s="513"/>
      <c r="AW22" s="513"/>
      <c r="AX22" s="513"/>
      <c r="AY22" s="513"/>
      <c r="AZ22" s="513"/>
      <c r="BA22" s="1162">
        <v>0</v>
      </c>
    </row>
    <row customHeight="1" ht="14.25" hidden="1">
      <c r="O23" s="1366"/>
      <c r="AL23" s="1637"/>
      <c r="AM23" s="1637"/>
      <c r="AN23" s="1637"/>
      <c r="AO23" s="1637"/>
      <c r="AP23" s="1637"/>
      <c r="AQ23" s="1637"/>
      <c r="AR23" s="1637"/>
      <c r="AS23" s="2698"/>
      <c r="BA23" s="1157">
        <v>0</v>
      </c>
    </row>
    <row customHeight="1" ht="14.25" hidden="1">
      <c r="O24" s="1366"/>
      <c r="AL24" s="1637"/>
      <c r="AM24" s="1637"/>
      <c r="AN24" s="1637"/>
      <c r="AO24" s="1637"/>
      <c r="AP24" s="1637"/>
      <c r="AQ24" s="1637"/>
      <c r="AR24" s="1637"/>
      <c r="AS24" s="2698"/>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698"/>
      <c r="BA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708"/>
      <c r="BA26" s="1157">
        <v>14</v>
      </c>
    </row>
    <row customHeight="1" ht="14.699999999999998">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709"/>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710"/>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2698"/>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458</v>
      </c>
      <c r="T30" s="2252"/>
      <c r="U30" s="1374"/>
      <c r="V30" s="2266" t="str">
        <f>IF(TITLE_DATE_PR_CHANGE="",IF(TITLE_DATE_PR="","",TITLE_DATE_PR),TITLE_DATE_PR_CHANGE)</f>
        <v>45985</v>
      </c>
      <c r="W30" s="2266"/>
      <c r="X30" s="2266"/>
      <c r="Y30" s="2266"/>
      <c r="Z30" s="2266"/>
      <c r="AA30" s="2266"/>
      <c r="AB30" s="2266"/>
      <c r="AC30" s="328"/>
      <c r="AD30" s="2266" t="str">
        <f>IF(TITLE_DATE_PR_CHANGE="",IF(TITLE_DATE_PR="","",TITLE_DATE_PR),TITLE_DATE_PR_CHANGE)</f>
        <v>45985</v>
      </c>
      <c r="AE30" s="2266"/>
      <c r="AF30" s="2266"/>
      <c r="AG30" s="2266"/>
      <c r="AH30" s="2266"/>
      <c r="AI30" s="2266"/>
      <c r="AJ30" s="2266"/>
      <c r="AK30" s="328"/>
      <c r="AL30" s="2266" t="str">
        <f>IF(TITLE_DATE_PR_CHANGE="",IF(TITLE_DATE_PR="","",TITLE_DATE_PR),TITLE_DATE_PR_CHANGE)</f>
        <v>45985</v>
      </c>
      <c r="AM30" s="2266"/>
      <c r="AN30" s="2266"/>
      <c r="AO30" s="2266"/>
      <c r="AP30" s="2266"/>
      <c r="AQ30" s="2266"/>
      <c r="AR30" s="2266"/>
      <c r="AS30" s="269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459</v>
      </c>
      <c r="T31" s="2252"/>
      <c r="U31" s="1374"/>
      <c r="V31" s="2253" t="str">
        <f>IF(TITLE_NUMBER_PR_CHANGE="",IF(TITLE_NUMBER_PR="","",TITLE_NUMBER_PR),TITLE_NUMBER_PR_CHANGE)</f>
        <v>01-02/2685; 01-02/2686; 01-02/2687; 01-02/2688; 01-02/2689</v>
      </c>
      <c r="W31" s="2253"/>
      <c r="X31" s="2253"/>
      <c r="Y31" s="2253"/>
      <c r="Z31" s="2253"/>
      <c r="AA31" s="2253"/>
      <c r="AB31" s="2253"/>
      <c r="AC31" s="328"/>
      <c r="AD31" s="2253" t="str">
        <f>IF(TITLE_NUMBER_PR_CHANGE="",IF(TITLE_NUMBER_PR="","",TITLE_NUMBER_PR),TITLE_NUMBER_PR_CHANGE)</f>
        <v>01-02/2685; 01-02/2686; 01-02/2687; 01-02/2688; 01-02/2689</v>
      </c>
      <c r="AE31" s="2253"/>
      <c r="AF31" s="2253"/>
      <c r="AG31" s="2253"/>
      <c r="AH31" s="2253"/>
      <c r="AI31" s="2253"/>
      <c r="AJ31" s="2253"/>
      <c r="AK31" s="328"/>
      <c r="AL31" s="2253" t="str">
        <f>IF(TITLE_NUMBER_PR_CHANGE="",IF(TITLE_NUMBER_PR="","",TITLE_NUMBER_PR),TITLE_NUMBER_PR_CHANGE)</f>
        <v>01-02/2685; 01-02/2686; 01-02/2687; 01-02/2688; 01-02/2689</v>
      </c>
      <c r="AM31" s="2253"/>
      <c r="AN31" s="2253"/>
      <c r="AO31" s="2253"/>
      <c r="AP31" s="2253"/>
      <c r="AQ31" s="2253"/>
      <c r="AR31" s="2253"/>
      <c r="AS31" s="269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2698"/>
      <c r="AT32" s="328"/>
      <c r="AU32" s="282"/>
      <c r="AV32" s="370"/>
      <c r="AW32" s="370"/>
      <c r="AX32" s="370"/>
      <c r="AY32" s="370"/>
      <c r="AZ32" s="370"/>
      <c r="BA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710"/>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460</v>
      </c>
      <c r="T34" s="2252"/>
      <c r="U34" s="1374"/>
      <c r="V34" s="2266" t="str">
        <f>IF(TITLE_DATE_PR_CHANGE="",IF(TITLE_DATE_PR="","",TITLE_DATE_PR),TITLE_DATE_PR_CHANGE)</f>
        <v>45985</v>
      </c>
      <c r="W34" s="2266"/>
      <c r="X34" s="2266"/>
      <c r="Y34" s="2266"/>
      <c r="Z34" s="2266"/>
      <c r="AA34" s="2266"/>
      <c r="AB34" s="2266"/>
      <c r="AC34" s="328"/>
      <c r="AD34" s="2266" t="str">
        <f>IF(TITLE_DATE_PR_CHANGE="",IF(TITLE_DATE_PR="","",TITLE_DATE_PR),TITLE_DATE_PR_CHANGE)</f>
        <v>45985</v>
      </c>
      <c r="AE34" s="2266"/>
      <c r="AF34" s="2266"/>
      <c r="AG34" s="2266"/>
      <c r="AH34" s="2266"/>
      <c r="AI34" s="2266"/>
      <c r="AJ34" s="2266"/>
      <c r="AK34" s="328"/>
      <c r="AL34" s="2266" t="str">
        <f>IF(TITLE_DATE_PR_CHANGE="",IF(TITLE_DATE_PR="","",TITLE_DATE_PR),TITLE_DATE_PR_CHANGE)</f>
        <v>45985</v>
      </c>
      <c r="AM34" s="2266"/>
      <c r="AN34" s="2266"/>
      <c r="AO34" s="2266"/>
      <c r="AP34" s="2266"/>
      <c r="AQ34" s="2266"/>
      <c r="AR34" s="2266"/>
      <c r="AS34" s="2698"/>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461</v>
      </c>
      <c r="T35" s="2252"/>
      <c r="U35" s="1374"/>
      <c r="V35" s="2253" t="str">
        <f>IF(TITLE_NUMBER_PR_CHANGE="",IF(TITLE_NUMBER_PR="","",TITLE_NUMBER_PR),TITLE_NUMBER_PR_CHANGE)</f>
        <v>01-02/2685; 01-02/2686; 01-02/2687; 01-02/2688; 01-02/2689</v>
      </c>
      <c r="W35" s="2253"/>
      <c r="X35" s="2253"/>
      <c r="Y35" s="2253"/>
      <c r="Z35" s="2253"/>
      <c r="AA35" s="2253"/>
      <c r="AB35" s="2253"/>
      <c r="AC35" s="328"/>
      <c r="AD35" s="2253" t="str">
        <f>IF(TITLE_NUMBER_PR_CHANGE="",IF(TITLE_NUMBER_PR="","",TITLE_NUMBER_PR),TITLE_NUMBER_PR_CHANGE)</f>
        <v>01-02/2685; 01-02/2686; 01-02/2687; 01-02/2688; 01-02/2689</v>
      </c>
      <c r="AE35" s="2253"/>
      <c r="AF35" s="2253"/>
      <c r="AG35" s="2253"/>
      <c r="AH35" s="2253"/>
      <c r="AI35" s="2253"/>
      <c r="AJ35" s="2253"/>
      <c r="AK35" s="328"/>
      <c r="AL35" s="2253" t="str">
        <f>IF(TITLE_NUMBER_PR_CHANGE="",IF(TITLE_NUMBER_PR="","",TITLE_NUMBER_PR),TITLE_NUMBER_PR_CHANGE)</f>
        <v>01-02/2685; 01-02/2686; 01-02/2687; 01-02/2688; 01-02/2689</v>
      </c>
      <c r="AM35" s="2253"/>
      <c r="AN35" s="2253"/>
      <c r="AO35" s="2253"/>
      <c r="AP35" s="2253"/>
      <c r="AQ35" s="2253"/>
      <c r="AR35" s="2253"/>
      <c r="AS35" s="2698"/>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462</v>
      </c>
      <c r="AD36" s="328"/>
      <c r="AE36" s="328"/>
      <c r="AF36" s="328"/>
      <c r="AG36" s="328"/>
      <c r="AH36" s="328"/>
      <c r="AI36" s="328"/>
      <c r="AJ36" s="328"/>
      <c r="AK36" s="280" t="s">
        <v>462</v>
      </c>
      <c r="AL36" s="1637"/>
      <c r="AM36" s="1637"/>
      <c r="AN36" s="1637"/>
      <c r="AO36" s="1637"/>
      <c r="AP36" s="1637"/>
      <c r="AQ36" s="1637"/>
      <c r="AR36" s="1637"/>
      <c r="AS36" s="2711" t="s">
        <v>462</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106</v>
      </c>
      <c r="AM37" s="2254"/>
      <c r="AN37" s="2254"/>
      <c r="AO37" s="2254"/>
      <c r="AP37" s="2254"/>
      <c r="AQ37" s="2254"/>
      <c r="AR37" s="2254"/>
      <c r="AS37" s="2712"/>
      <c r="BA37" s="1157">
        <v>14</v>
      </c>
    </row>
    <row customHeight="1" ht="15">
      <c r="Q38" s="378"/>
      <c r="R38" s="378"/>
      <c r="S38" s="2129" t="s">
        <v>338</v>
      </c>
      <c r="T38" s="2129"/>
      <c r="U38" s="2129"/>
      <c r="V38" s="2129"/>
      <c r="W38" s="2129"/>
      <c r="X38" s="2129"/>
      <c r="Y38" s="2129"/>
      <c r="Z38" s="2129"/>
      <c r="AA38" s="2129"/>
      <c r="AB38" s="2129"/>
      <c r="AC38" s="2129"/>
      <c r="AD38" s="2129"/>
      <c r="AE38" s="2129"/>
      <c r="AF38" s="2129"/>
      <c r="AG38" s="2129"/>
      <c r="AH38" s="2129"/>
      <c r="AI38" s="2129"/>
      <c r="AJ38" s="2129"/>
      <c r="AK38" s="2129"/>
      <c r="AL38" s="2314" t="s">
        <v>338</v>
      </c>
      <c r="AM38" s="2314"/>
      <c r="AN38" s="2314"/>
      <c r="AO38" s="2314"/>
      <c r="AP38" s="2314"/>
      <c r="AQ38" s="2314"/>
      <c r="AR38" s="2314"/>
      <c r="AS38" s="2713"/>
      <c r="AT38" s="2129"/>
      <c r="AU38" s="2129"/>
      <c r="BA38" s="1157"/>
    </row>
    <row customHeight="1" ht="14.699999999999998">
      <c r="Q39" s="378"/>
      <c r="R39" s="378"/>
      <c r="S39" s="2275" t="s">
        <v>89</v>
      </c>
      <c r="T39" s="2211" t="s">
        <v>463</v>
      </c>
      <c r="U39" s="303"/>
      <c r="V39" s="2276" t="s">
        <v>464</v>
      </c>
      <c r="W39" s="2277"/>
      <c r="X39" s="2277"/>
      <c r="Y39" s="2277"/>
      <c r="Z39" s="2277"/>
      <c r="AA39" s="2277"/>
      <c r="AB39" s="2278"/>
      <c r="AC39" s="2279" t="s">
        <v>465</v>
      </c>
      <c r="AD39" s="2276" t="s">
        <v>464</v>
      </c>
      <c r="AE39" s="2277"/>
      <c r="AF39" s="2277"/>
      <c r="AG39" s="2277"/>
      <c r="AH39" s="2277"/>
      <c r="AI39" s="2277"/>
      <c r="AJ39" s="2278"/>
      <c r="AK39" s="2279" t="s">
        <v>466</v>
      </c>
      <c r="AL39" s="2401" t="s">
        <v>464</v>
      </c>
      <c r="AM39" s="2402"/>
      <c r="AN39" s="2402"/>
      <c r="AO39" s="2402"/>
      <c r="AP39" s="2402"/>
      <c r="AQ39" s="2402"/>
      <c r="AR39" s="2403"/>
      <c r="AS39" s="2714" t="s">
        <v>465</v>
      </c>
      <c r="AT39" s="2282" t="s">
        <v>467</v>
      </c>
      <c r="AU39" s="2129"/>
      <c r="BA39" s="1157">
        <v>14</v>
      </c>
    </row>
    <row customHeight="1" ht="35.699999999999996">
      <c r="Q40" s="378"/>
      <c r="R40" s="378"/>
      <c r="S40" s="2275"/>
      <c r="T40" s="2211"/>
      <c r="U40" s="1033"/>
      <c r="V40" s="2262" t="s">
        <v>468</v>
      </c>
      <c r="W40" s="2285" t="s">
        <v>469</v>
      </c>
      <c r="X40" s="2264" t="s">
        <v>470</v>
      </c>
      <c r="Y40" s="2265"/>
      <c r="Z40" s="2264" t="s">
        <v>483</v>
      </c>
      <c r="AA40" s="2271"/>
      <c r="AB40" s="2265"/>
      <c r="AC40" s="2280"/>
      <c r="AD40" s="2262" t="s">
        <v>468</v>
      </c>
      <c r="AE40" s="2285" t="s">
        <v>469</v>
      </c>
      <c r="AF40" s="2264" t="s">
        <v>470</v>
      </c>
      <c r="AG40" s="2265"/>
      <c r="AH40" s="2264" t="s">
        <v>471</v>
      </c>
      <c r="AI40" s="2271"/>
      <c r="AJ40" s="2265"/>
      <c r="AK40" s="2280"/>
      <c r="AL40" s="2262" t="s">
        <v>468</v>
      </c>
      <c r="AM40" s="2612" t="s">
        <v>469</v>
      </c>
      <c r="AN40" s="2264" t="s">
        <v>470</v>
      </c>
      <c r="AO40" s="2265"/>
      <c r="AP40" s="2264" t="s">
        <v>483</v>
      </c>
      <c r="AQ40" s="2271"/>
      <c r="AR40" s="2265"/>
      <c r="AS40" s="2715"/>
      <c r="AT40" s="2283"/>
      <c r="AU40" s="2129"/>
      <c r="BA40" s="1157">
        <v>34</v>
      </c>
    </row>
    <row customHeight="1" ht="35.699999999999996">
      <c r="A41" s="1372"/>
      <c r="B41" s="1372" t="s">
        <v>146</v>
      </c>
      <c r="C41" s="1372" t="s">
        <v>147</v>
      </c>
      <c r="D41" s="1372" t="s">
        <v>148</v>
      </c>
      <c r="E41" s="1366" t="s">
        <v>472</v>
      </c>
      <c r="F41" s="1366" t="s">
        <v>473</v>
      </c>
      <c r="G41" s="1366" t="s">
        <v>474</v>
      </c>
      <c r="H41" s="1366" t="s">
        <v>475</v>
      </c>
      <c r="I41" s="1366" t="s">
        <v>476</v>
      </c>
      <c r="J41" s="1366" t="s">
        <v>477</v>
      </c>
      <c r="K41" s="1366" t="s">
        <v>478</v>
      </c>
      <c r="L41" s="1366" t="s">
        <v>453</v>
      </c>
      <c r="Q41" s="378"/>
      <c r="R41" s="378"/>
      <c r="S41" s="2275"/>
      <c r="T41" s="2211"/>
      <c r="U41" s="304"/>
      <c r="V41" s="2263"/>
      <c r="W41" s="2286"/>
      <c r="X41" s="1224" t="s">
        <v>479</v>
      </c>
      <c r="Y41" s="1224" t="s">
        <v>480</v>
      </c>
      <c r="Z41" s="1340" t="s">
        <v>481</v>
      </c>
      <c r="AA41" s="2272" t="s">
        <v>482</v>
      </c>
      <c r="AB41" s="2273"/>
      <c r="AC41" s="2281"/>
      <c r="AD41" s="2263"/>
      <c r="AE41" s="2286"/>
      <c r="AF41" s="1224" t="s">
        <v>479</v>
      </c>
      <c r="AG41" s="1224" t="s">
        <v>480</v>
      </c>
      <c r="AH41" s="1340" t="s">
        <v>481</v>
      </c>
      <c r="AI41" s="2272" t="s">
        <v>482</v>
      </c>
      <c r="AJ41" s="2273"/>
      <c r="AK41" s="2281"/>
      <c r="AL41" s="2263"/>
      <c r="AM41" s="2286"/>
      <c r="AN41" s="2579" t="s">
        <v>479</v>
      </c>
      <c r="AO41" s="2579" t="s">
        <v>480</v>
      </c>
      <c r="AP41" s="2579" t="s">
        <v>481</v>
      </c>
      <c r="AQ41" s="2272" t="s">
        <v>482</v>
      </c>
      <c r="AR41" s="2273"/>
      <c r="AS41" s="2716"/>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100</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717">
        <f>OFFSET(AS42,0,-2)+1</f>
        <v>5</v>
      </c>
      <c r="AT42" s="1247">
        <f>OFFSET(AT42,0,-1)</f>
        <v>5</v>
      </c>
      <c r="AU42" s="1337">
        <f>OFFSET(AU42,0,-1)+1</f>
        <v>6</v>
      </c>
      <c r="AV42" s="513"/>
      <c r="AW42" s="513"/>
      <c r="AX42" s="513"/>
      <c r="AY42" s="513"/>
      <c r="AZ42" s="513"/>
      <c r="BA42" s="498">
        <v>0</v>
      </c>
    </row>
    <row customHeight="1" ht="22.049999999999997">
      <c r="A43" s="1365" t="s">
        <v>175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134</v>
      </c>
      <c r="U43" s="302"/>
      <c r="V43" s="2244"/>
      <c r="W43" s="2245"/>
      <c r="X43" s="2245"/>
      <c r="Y43" s="2245"/>
      <c r="Z43" s="2245"/>
      <c r="AA43" s="2245"/>
      <c r="AB43" s="2245"/>
      <c r="AC43" s="2246"/>
      <c r="AD43" s="2244" t="str">
        <f>INDEX(PT_DIFFERENTIATION_NTAR,MATCH(A43,PT_DIFFERENTIATION_NTAR_ID,0))</f>
        <v>Тариф на тепловую энергию г.п. Белоярский</v>
      </c>
      <c r="AE43" s="2245"/>
      <c r="AF43" s="2245"/>
      <c r="AG43" s="2245"/>
      <c r="AH43" s="2245"/>
      <c r="AI43" s="2245"/>
      <c r="AJ43" s="2245"/>
      <c r="AK43" s="2245"/>
      <c r="AL43" s="2244"/>
      <c r="AM43" s="2245"/>
      <c r="AN43" s="2245"/>
      <c r="AO43" s="2245"/>
      <c r="AP43" s="2245"/>
      <c r="AQ43" s="2245"/>
      <c r="AR43" s="2245"/>
      <c r="AS43" s="2699"/>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21</v>
      </c>
    </row>
    <row customHeight="1" ht="22.049999999999997">
      <c r="A44" s="1365" t="s">
        <v>175</v>
      </c>
      <c r="B44" s="1365" t="s">
        <v>176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435</v>
      </c>
      <c r="U44" s="302"/>
      <c r="V44" s="2244"/>
      <c r="W44" s="2245"/>
      <c r="X44" s="2245"/>
      <c r="Y44" s="2245"/>
      <c r="Z44" s="2245"/>
      <c r="AA44" s="2245"/>
      <c r="AB44" s="2245"/>
      <c r="AC44" s="2246"/>
      <c r="AD44" s="2244" t="str">
        <f>INDEX(PT_DIFFERENTIATION_TER,MATCH(B44,PT_DIFFERENTIATION_TER_ID,0))</f>
        <v>Территория 1</v>
      </c>
      <c r="AE44" s="2245"/>
      <c r="AF44" s="2245"/>
      <c r="AG44" s="2245"/>
      <c r="AH44" s="2245"/>
      <c r="AI44" s="2245"/>
      <c r="AJ44" s="2245"/>
      <c r="AK44" s="2245"/>
      <c r="AL44" s="2244"/>
      <c r="AM44" s="2245"/>
      <c r="AN44" s="2245"/>
      <c r="AO44" s="2245"/>
      <c r="AP44" s="2245"/>
      <c r="AQ44" s="2245"/>
      <c r="AR44" s="2245"/>
      <c r="AS44" s="2699"/>
      <c r="AT44" s="2246"/>
      <c r="AU44" s="1260" t="s">
        <v>436</v>
      </c>
      <c r="AW44" s="502"/>
      <c r="AX44" s="502" t="str">
        <f>IF(T44="","",T44)</f>
        <v>Территория действия тарифа</v>
      </c>
      <c r="AY44" s="502"/>
      <c r="AZ44" s="502"/>
      <c r="BA44" s="1157">
        <v>21</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437</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699"/>
      <c r="AT45" s="2246"/>
      <c r="AU45" s="1260" t="s">
        <v>438</v>
      </c>
      <c r="AW45" s="502"/>
      <c r="AX45" s="502" t="str">
        <f>IF(T45="","",T45)</f>
        <v>Наименование системы теплоснабжения </v>
      </c>
      <c r="AY45" s="502"/>
      <c r="AZ45" s="502"/>
      <c r="BA45" s="1157">
        <v>23</v>
      </c>
    </row>
    <row customHeight="1" ht="22.049999999999997">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439</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699"/>
      <c r="AT46" s="2246"/>
      <c r="AU46" s="1260" t="s">
        <v>440</v>
      </c>
      <c r="AW46" s="502"/>
      <c r="AX46" s="502" t="str">
        <f>IF(T46="","",T46)</f>
        <v>Источник тепловой энергии  </v>
      </c>
      <c r="AY46" s="502"/>
      <c r="AZ46" s="502"/>
      <c r="BA46" s="1157">
        <v>21</v>
      </c>
    </row>
    <row customHeight="1" ht="49.5">
      <c r="A47" s="1365" t="s">
        <v>175</v>
      </c>
      <c r="B47" s="1365" t="s">
        <v>176</v>
      </c>
      <c r="C47" s="1365" t="s">
        <v>177</v>
      </c>
      <c r="D47" s="1365" t="s">
        <v>178</v>
      </c>
      <c r="E47" s="2261"/>
      <c r="F47" s="2261"/>
      <c r="G47" s="2261"/>
      <c r="H47" s="2261"/>
      <c r="I47" s="2258" t="str">
        <f>S46&amp;".1"</f>
        <v>1.1.1.1.1</v>
      </c>
      <c r="J47" s="1365"/>
      <c r="K47" s="1365"/>
      <c r="L47" s="1366" t="s">
        <v>441</v>
      </c>
      <c r="P47" s="2259">
        <v>1</v>
      </c>
      <c r="Q47" s="1333"/>
      <c r="R47" s="358"/>
      <c r="S47" s="1338" t="str">
        <f>$I47</f>
        <v>1.1.1.1.1</v>
      </c>
      <c r="T47" s="287" t="s">
        <v>442</v>
      </c>
      <c r="U47" s="302"/>
      <c r="V47" s="2247"/>
      <c r="W47" s="2248"/>
      <c r="X47" s="2248"/>
      <c r="Y47" s="2248"/>
      <c r="Z47" s="2248"/>
      <c r="AA47" s="2248"/>
      <c r="AB47" s="2248"/>
      <c r="AC47" s="2249"/>
      <c r="AD47" s="2247" t="s">
        <v>484</v>
      </c>
      <c r="AE47" s="2248"/>
      <c r="AF47" s="2248"/>
      <c r="AG47" s="2248"/>
      <c r="AH47" s="2248"/>
      <c r="AI47" s="2248"/>
      <c r="AJ47" s="2248"/>
      <c r="AK47" s="2248"/>
      <c r="AL47" s="2247"/>
      <c r="AM47" s="2248"/>
      <c r="AN47" s="2248"/>
      <c r="AO47" s="2248"/>
      <c r="AP47" s="2248"/>
      <c r="AQ47" s="2248"/>
      <c r="AR47" s="2248"/>
      <c r="AS47" s="2700"/>
      <c r="AT47" s="2249"/>
      <c r="AU47" s="1260" t="s">
        <v>443</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2.049999999999997">
      <c r="A48" s="1365" t="s">
        <v>175</v>
      </c>
      <c r="B48" s="1365" t="s">
        <v>176</v>
      </c>
      <c r="C48" s="1365" t="s">
        <v>177</v>
      </c>
      <c r="D48" s="1365" t="s">
        <v>178</v>
      </c>
      <c r="E48" s="2261"/>
      <c r="F48" s="2261"/>
      <c r="G48" s="2261"/>
      <c r="H48" s="2261"/>
      <c r="I48" s="2288"/>
      <c r="J48" s="2258" t="str">
        <f>I47&amp;".1"</f>
        <v>1.1.1.1.1.1</v>
      </c>
      <c r="K48" s="1365"/>
      <c r="L48" s="1366" t="s">
        <v>444</v>
      </c>
      <c r="P48" s="2259"/>
      <c r="Q48" s="2259">
        <v>1</v>
      </c>
      <c r="R48" s="359"/>
      <c r="S48" s="1338" t="str">
        <f>$J48</f>
        <v>1.1.1.1.1.1</v>
      </c>
      <c r="T48" s="288" t="s">
        <v>445</v>
      </c>
      <c r="U48" s="302"/>
      <c r="V48" s="2247"/>
      <c r="W48" s="2248"/>
      <c r="X48" s="2248"/>
      <c r="Y48" s="2248"/>
      <c r="Z48" s="2248"/>
      <c r="AA48" s="2248"/>
      <c r="AB48" s="2248"/>
      <c r="AC48" s="2249"/>
      <c r="AD48" s="2247" t="s">
        <v>484</v>
      </c>
      <c r="AE48" s="2248"/>
      <c r="AF48" s="2248"/>
      <c r="AG48" s="2248"/>
      <c r="AH48" s="2248"/>
      <c r="AI48" s="2248"/>
      <c r="AJ48" s="2248"/>
      <c r="AK48" s="2248"/>
      <c r="AL48" s="2247"/>
      <c r="AM48" s="2248"/>
      <c r="AN48" s="2248"/>
      <c r="AO48" s="2248"/>
      <c r="AP48" s="2248"/>
      <c r="AQ48" s="2248"/>
      <c r="AR48" s="2248"/>
      <c r="AS48" s="2700"/>
      <c r="AT48" s="2249"/>
      <c r="AU48" s="1260" t="s">
        <v>446</v>
      </c>
      <c r="AW48" s="502"/>
      <c r="AX48" s="502" t="str">
        <f>IF(T48="","",T48)</f>
        <v>Группа потребителей</v>
      </c>
      <c r="AY48" s="502"/>
      <c r="AZ48" s="502"/>
      <c r="BA48" s="1157">
        <v>21</v>
      </c>
    </row>
    <row customHeight="1" ht="22.049999999999997">
      <c r="A49" s="1365" t="s">
        <v>175</v>
      </c>
      <c r="B49" s="1365" t="s">
        <v>176</v>
      </c>
      <c r="C49" s="1365" t="s">
        <v>177</v>
      </c>
      <c r="D49" s="1365" t="s">
        <v>178</v>
      </c>
      <c r="E49" s="2261"/>
      <c r="F49" s="2261"/>
      <c r="G49" s="2261"/>
      <c r="H49" s="2261"/>
      <c r="I49" s="2288"/>
      <c r="J49" s="2288"/>
      <c r="K49" s="2258" t="str">
        <f>J48&amp;".1"</f>
        <v>1.1.1.1.1.1.1</v>
      </c>
      <c r="L49" s="1366" t="s">
        <v>447</v>
      </c>
      <c r="P49" s="2259"/>
      <c r="Q49" s="2259"/>
      <c r="R49" s="359">
        <v>1</v>
      </c>
      <c r="S49" s="1338" t="str">
        <f>$K49</f>
        <v>1.1.1.1.1.1.1</v>
      </c>
      <c r="T49" s="1349" t="s">
        <v>485</v>
      </c>
      <c r="U49" s="302"/>
      <c r="V49" s="753"/>
      <c r="W49" s="327"/>
      <c r="X49" s="753"/>
      <c r="Y49" s="1259"/>
      <c r="Z49" s="2267"/>
      <c r="AA49" s="2109" t="s">
        <v>67</v>
      </c>
      <c r="AB49" s="2267"/>
      <c r="AC49" s="2109" t="s">
        <v>67</v>
      </c>
      <c r="AD49" s="753">
        <v>3965.18</v>
      </c>
      <c r="AE49" s="327"/>
      <c r="AF49" s="753"/>
      <c r="AG49" s="1259"/>
      <c r="AH49" s="2604">
        <v>46023</v>
      </c>
      <c r="AI49" s="2109" t="s">
        <v>67</v>
      </c>
      <c r="AJ49" s="2289">
        <v>46203</v>
      </c>
      <c r="AK49" s="2109" t="s">
        <v>67</v>
      </c>
      <c r="AL49" s="753">
        <v>4179.3</v>
      </c>
      <c r="AM49" s="327"/>
      <c r="AN49" s="753"/>
      <c r="AO49" s="1259"/>
      <c r="AP49" s="2604">
        <v>46204</v>
      </c>
      <c r="AQ49" s="2109" t="s">
        <v>67</v>
      </c>
      <c r="AR49" s="2604">
        <v>46387</v>
      </c>
      <c r="AS49" s="2109" t="s">
        <v>67</v>
      </c>
      <c r="AT49" s="1350"/>
      <c r="AU49" s="2255" t="s">
        <v>448</v>
      </c>
      <c r="AV49" s="513">
        <f>STRCHECKDATE(V50:AT50)</f>
      </c>
      <c r="AW49" s="502"/>
      <c r="AX49" s="502" t="str">
        <f>IF(T49="","",T49)</f>
        <v>вода</v>
      </c>
      <c r="AY49" s="502"/>
      <c r="AZ49" s="502"/>
      <c r="BA49" s="1157">
        <v>21</v>
      </c>
    </row>
    <row customHeight="1" ht="1.05">
      <c r="A50" s="1365" t="s">
        <v>175</v>
      </c>
      <c r="B50" s="1365" t="s">
        <v>176</v>
      </c>
      <c r="C50" s="1365" t="s">
        <v>177</v>
      </c>
      <c r="D50" s="1365" t="s">
        <v>178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46023-46203</v>
      </c>
      <c r="AH50" s="2268"/>
      <c r="AI50" s="2109"/>
      <c r="AJ50" s="2290"/>
      <c r="AK50" s="2109"/>
      <c r="AL50" s="327"/>
      <c r="AM50" s="327"/>
      <c r="AN50" s="327"/>
      <c r="AO50" s="330" t="str">
        <f>AP49&amp;"-"&amp;AR49</f>
        <v>46204-46387</v>
      </c>
      <c r="AP50" s="2311"/>
      <c r="AQ50" s="2109"/>
      <c r="AR50" s="2311"/>
      <c r="AS50" s="2109"/>
      <c r="AT50" s="1351"/>
      <c r="AU50" s="2256"/>
      <c r="AW50" s="502"/>
      <c r="AX50" s="502" t="str">
        <f>IF(T50="","",T50)</f>
        <v/>
      </c>
      <c r="AY50" s="502"/>
      <c r="AZ50" s="502"/>
      <c r="BA50" s="1157">
        <v>1</v>
      </c>
    </row>
    <row customHeight="1" ht="11.549999999999999">
      <c r="A51" s="1365" t="s">
        <v>175</v>
      </c>
      <c r="B51" s="1365" t="s">
        <v>176</v>
      </c>
      <c r="C51" s="1365" t="s">
        <v>177</v>
      </c>
      <c r="D51" s="1365" t="s">
        <v>178</v>
      </c>
      <c r="E51" s="2261"/>
      <c r="F51" s="2261"/>
      <c r="G51" s="2261"/>
      <c r="H51" s="2261"/>
      <c r="I51" s="2288"/>
      <c r="J51" s="2258"/>
      <c r="K51" s="1365"/>
      <c r="L51" s="1366"/>
      <c r="P51" s="2259"/>
      <c r="Q51" s="2259"/>
      <c r="R51" s="358"/>
      <c r="S51" s="1280"/>
      <c r="T51" s="290" t="s">
        <v>449</v>
      </c>
      <c r="U51" s="369"/>
      <c r="V51" s="369"/>
      <c r="W51" s="369"/>
      <c r="X51" s="369"/>
      <c r="Y51" s="369"/>
      <c r="Z51" s="369"/>
      <c r="AA51" s="369"/>
      <c r="AB51" s="369"/>
      <c r="AC51" s="369"/>
      <c r="AD51" s="369"/>
      <c r="AE51" s="369"/>
      <c r="AF51" s="369"/>
      <c r="AG51" s="369"/>
      <c r="AH51" s="369"/>
      <c r="AI51" s="369"/>
      <c r="AJ51" s="369"/>
      <c r="AK51" s="369"/>
      <c r="AL51" s="2650"/>
      <c r="AM51" s="2650"/>
      <c r="AN51" s="2650"/>
      <c r="AO51" s="2650"/>
      <c r="AP51" s="2650"/>
      <c r="AQ51" s="2650"/>
      <c r="AR51" s="2650"/>
      <c r="AS51" s="2702"/>
      <c r="AT51" s="326"/>
      <c r="AU51" s="2257"/>
      <c r="AW51" s="502"/>
      <c r="AX51" s="502" t="str">
        <f>IF(T51="","",T51)</f>
        <v>Добавить вид теплоносителя (параметры теплоносителя)</v>
      </c>
      <c r="AY51" s="502"/>
      <c r="AZ51" s="502"/>
      <c r="BA51" s="1157">
        <v>11</v>
      </c>
    </row>
    <row customHeight="1" ht="11.549999999999999">
      <c r="A52" s="1365" t="s">
        <v>175</v>
      </c>
      <c r="B52" s="1365" t="s">
        <v>176</v>
      </c>
      <c r="C52" s="1365" t="s">
        <v>177</v>
      </c>
      <c r="D52" s="1365" t="s">
        <v>178</v>
      </c>
      <c r="E52" s="2261"/>
      <c r="F52" s="2261"/>
      <c r="G52" s="2261"/>
      <c r="H52" s="2261"/>
      <c r="I52" s="2258"/>
      <c r="J52" s="1365"/>
      <c r="K52" s="1365"/>
      <c r="L52" s="1366"/>
      <c r="P52" s="2259"/>
      <c r="Q52" s="1333"/>
      <c r="R52" s="358"/>
      <c r="S52" s="1280"/>
      <c r="T52" s="289" t="s">
        <v>450</v>
      </c>
      <c r="U52" s="369"/>
      <c r="V52" s="369"/>
      <c r="W52" s="369"/>
      <c r="X52" s="369"/>
      <c r="Y52" s="369"/>
      <c r="Z52" s="369"/>
      <c r="AA52" s="369"/>
      <c r="AB52" s="369"/>
      <c r="AC52" s="368"/>
      <c r="AD52" s="369"/>
      <c r="AE52" s="369"/>
      <c r="AF52" s="369"/>
      <c r="AG52" s="369"/>
      <c r="AH52" s="369"/>
      <c r="AI52" s="369"/>
      <c r="AJ52" s="369"/>
      <c r="AK52" s="368"/>
      <c r="AL52" s="2650"/>
      <c r="AM52" s="2650"/>
      <c r="AN52" s="2650"/>
      <c r="AO52" s="2650"/>
      <c r="AP52" s="2650"/>
      <c r="AQ52" s="2650"/>
      <c r="AR52" s="2650"/>
      <c r="AS52" s="2703"/>
      <c r="AT52" s="369"/>
      <c r="AU52" s="305"/>
      <c r="AW52" s="502"/>
      <c r="AX52" s="502" t="str">
        <f>IF(T52="","",T52)</f>
        <v>Добавить группу потребителей</v>
      </c>
      <c r="AY52" s="502"/>
      <c r="AZ52" s="502"/>
      <c r="BA52" s="1157">
        <v>11</v>
      </c>
    </row>
    <row customHeight="1" ht="14.699999999999998">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280"/>
      <c r="T53" s="367" t="s">
        <v>451</v>
      </c>
      <c r="U53" s="369"/>
      <c r="V53" s="369"/>
      <c r="W53" s="369"/>
      <c r="X53" s="369"/>
      <c r="Y53" s="369"/>
      <c r="Z53" s="369"/>
      <c r="AA53" s="369"/>
      <c r="AB53" s="369"/>
      <c r="AC53" s="368"/>
      <c r="AD53" s="369"/>
      <c r="AE53" s="369"/>
      <c r="AF53" s="369"/>
      <c r="AG53" s="369"/>
      <c r="AH53" s="369"/>
      <c r="AI53" s="369"/>
      <c r="AJ53" s="369"/>
      <c r="AK53" s="368"/>
      <c r="AL53" s="2650"/>
      <c r="AM53" s="2650"/>
      <c r="AN53" s="2650"/>
      <c r="AO53" s="2650"/>
      <c r="AP53" s="2650"/>
      <c r="AQ53" s="2650"/>
      <c r="AR53" s="2650"/>
      <c r="AS53" s="2703"/>
      <c r="AT53" s="369"/>
      <c r="AU53" s="305"/>
      <c r="AW53" s="502"/>
      <c r="AX53" s="502" t="str">
        <f>IF(T53="","",T53)</f>
        <v>Добавить схему подключения</v>
      </c>
      <c r="AY53" s="502"/>
      <c r="AZ53" s="502"/>
      <c r="BA53" s="1157">
        <v>14</v>
      </c>
    </row>
    <row s="1644" customFormat="1" customHeight="1" ht="1.0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179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2705"/>
      <c r="AT54" s="1326"/>
      <c r="AU54" s="1326"/>
      <c r="AW54" s="791"/>
      <c r="AX54" s="791" t="str">
        <f>IF(T54="","",T54)</f>
        <v>Добавить источник для дифференциации</v>
      </c>
      <c r="AY54" s="791"/>
      <c r="AZ54" s="791"/>
      <c r="BA54" s="520">
        <v>1</v>
      </c>
    </row>
    <row s="1644" customFormat="1" customHeight="1" ht="1.05">
      <c r="A55" s="1345" t="s">
        <v>175</v>
      </c>
      <c r="B55" s="1345" t="s">
        <v>176</v>
      </c>
      <c r="C55" s="1316"/>
      <c r="D55" s="1316"/>
      <c r="E55" s="2261"/>
      <c r="F55" s="2260"/>
      <c r="G55" s="1316"/>
      <c r="H55" s="1316"/>
      <c r="I55" s="1316"/>
      <c r="J55" s="1316"/>
      <c r="K55" s="1316"/>
      <c r="L55" s="1341"/>
      <c r="M55" s="1323"/>
      <c r="N55" s="1323"/>
      <c r="P55" s="1318"/>
      <c r="Q55" s="1319"/>
      <c r="R55" s="1318"/>
      <c r="S55" s="1324"/>
      <c r="T55" s="1327" t="s">
        <v>180</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2705"/>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175</v>
      </c>
      <c r="B56" s="1345"/>
      <c r="C56" s="1345"/>
      <c r="D56" s="1345"/>
      <c r="E56" s="2260"/>
      <c r="F56" s="1345"/>
      <c r="G56" s="1345"/>
      <c r="H56" s="1345"/>
      <c r="I56" s="1345"/>
      <c r="J56" s="1345"/>
      <c r="K56" s="1345"/>
      <c r="L56" s="1348"/>
      <c r="M56" s="1323"/>
      <c r="N56" s="1323"/>
      <c r="O56" s="520"/>
      <c r="P56" s="382"/>
      <c r="Q56" s="1346"/>
      <c r="R56" s="382"/>
      <c r="S56" s="1324"/>
      <c r="T56" s="1327" t="s">
        <v>181</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2705"/>
      <c r="AT56" s="1326"/>
      <c r="AU56" s="1326"/>
      <c r="AW56" s="502"/>
      <c r="AX56" s="502" t="str">
        <f>IF(T56="","",T56)</f>
        <v>Добавить территорию для дифференциации</v>
      </c>
      <c r="AY56" s="502"/>
      <c r="AZ56" s="502"/>
      <c r="BA56" s="513">
        <v>1</v>
      </c>
    </row>
    <row s="1852" customFormat="1" customHeight="1" ht="21">
      <c r="A57" s="1365" t="s">
        <v>183</v>
      </c>
      <c r="B57" s="1365"/>
      <c r="C57" s="1365"/>
      <c r="D57" s="1365"/>
      <c r="E57" s="2260" t="s">
        <v>105</v>
      </c>
      <c r="F57" s="1365"/>
      <c r="G57" s="1365"/>
      <c r="H57" s="1365"/>
      <c r="I57" s="1365"/>
      <c r="J57" s="1365"/>
      <c r="K57" s="1365"/>
      <c r="L57" s="1371"/>
      <c r="M57" s="1367"/>
      <c r="N57" s="1367"/>
      <c r="O57" s="1367"/>
      <c r="P57" s="2399"/>
      <c r="Q57" s="1825"/>
      <c r="R57" s="357"/>
      <c r="S57" s="2275" t="str">
        <f>INDEX(PT_DIFFERENTIATION_NUM_NTAR,MATCH(A57,PT_DIFFERENTIATION_NTAR_ID,0))</f>
        <v>2</v>
      </c>
      <c r="T57" s="1527" t="s">
        <v>134</v>
      </c>
      <c r="U57" s="302"/>
      <c r="V57" s="2244"/>
      <c r="W57" s="2245"/>
      <c r="X57" s="2245"/>
      <c r="Y57" s="2245"/>
      <c r="Z57" s="2245"/>
      <c r="AA57" s="2245"/>
      <c r="AB57" s="2245"/>
      <c r="AC57" s="2246"/>
      <c r="AD57" s="2244" t="str">
        <f>INDEX(PT_DIFFERENTIATION_NTAR,MATCH(A57,PT_DIFFERENTIATION_NTAR_ID,0))</f>
        <v>Тариф на тепловую энергию с.п. Верхнеказымский</v>
      </c>
      <c r="AE57" s="2245"/>
      <c r="AF57" s="2245"/>
      <c r="AG57" s="2245"/>
      <c r="AH57" s="2245"/>
      <c r="AI57" s="2245"/>
      <c r="AJ57" s="2245"/>
      <c r="AK57" s="2245"/>
      <c r="AL57" s="2244"/>
      <c r="AM57" s="2245"/>
      <c r="AN57" s="2245"/>
      <c r="AO57" s="2245"/>
      <c r="AP57" s="2245"/>
      <c r="AQ57" s="2245"/>
      <c r="AR57" s="2245"/>
      <c r="AS57" s="2699"/>
      <c r="AT57" s="2246"/>
      <c r="AU57" s="1260" t="s">
        <v>434</v>
      </c>
      <c r="AV57" s="1644"/>
      <c r="AW57" s="1626"/>
      <c r="AX57" s="1626" t="str">
        <f>IF(T57="","",T57)</f>
        <v>Наименование тарифа</v>
      </c>
      <c r="AY57" s="1626"/>
      <c r="AZ57" s="1626"/>
      <c r="BA57" s="1637">
        <v>0</v>
      </c>
    </row>
    <row s="1852" customFormat="1" customHeight="1" ht="21">
      <c r="A58" s="1365"/>
      <c r="B58" s="1365" t="s">
        <v>184</v>
      </c>
      <c r="C58" s="1365"/>
      <c r="D58" s="1365"/>
      <c r="E58" s="2261">
        <v>1</v>
      </c>
      <c r="F58" s="2260">
        <v>1</v>
      </c>
      <c r="G58" s="1365"/>
      <c r="H58" s="1365"/>
      <c r="I58" s="1365"/>
      <c r="J58" s="1365"/>
      <c r="K58" s="1365"/>
      <c r="L58" s="1371"/>
      <c r="M58" s="1367"/>
      <c r="N58" s="1367"/>
      <c r="O58" s="1367"/>
      <c r="P58" s="2127"/>
      <c r="Q58" s="354"/>
      <c r="R58" s="355"/>
      <c r="S58" s="2275" t="str">
        <f>INDEX(PT_DIFFERENTIATION_NUM_TER,MATCH(B58,PT_DIFFERENTIATION_TER_ID,0))</f>
        <v>2.1</v>
      </c>
      <c r="T58" s="1524" t="s">
        <v>435</v>
      </c>
      <c r="U58" s="302"/>
      <c r="V58" s="2244"/>
      <c r="W58" s="2245"/>
      <c r="X58" s="2245"/>
      <c r="Y58" s="2245"/>
      <c r="Z58" s="2245"/>
      <c r="AA58" s="2245"/>
      <c r="AB58" s="2245"/>
      <c r="AC58" s="2246"/>
      <c r="AD58" s="2244" t="str">
        <f>INDEX(PT_DIFFERENTIATION_TER,MATCH(B58,PT_DIFFERENTIATION_TER_ID,0))</f>
        <v>Территория 2</v>
      </c>
      <c r="AE58" s="2245"/>
      <c r="AF58" s="2245"/>
      <c r="AG58" s="2245"/>
      <c r="AH58" s="2245"/>
      <c r="AI58" s="2245"/>
      <c r="AJ58" s="2245"/>
      <c r="AK58" s="2245"/>
      <c r="AL58" s="2244"/>
      <c r="AM58" s="2245"/>
      <c r="AN58" s="2245"/>
      <c r="AO58" s="2245"/>
      <c r="AP58" s="2245"/>
      <c r="AQ58" s="2245"/>
      <c r="AR58" s="2245"/>
      <c r="AS58" s="2699"/>
      <c r="AT58" s="2246"/>
      <c r="AU58" s="1260" t="s">
        <v>436</v>
      </c>
      <c r="AV58" s="1644"/>
      <c r="AW58" s="1626"/>
      <c r="AX58" s="1626" t="str">
        <f>IF(T58="","",T58)</f>
        <v>Территория действия тарифа</v>
      </c>
      <c r="AY58" s="1626"/>
      <c r="AZ58" s="1626"/>
      <c r="BA58" s="1637">
        <v>0</v>
      </c>
    </row>
    <row s="1852" customFormat="1" customHeight="1" ht="23.25">
      <c r="A59" s="1365"/>
      <c r="B59" s="1365"/>
      <c r="C59" s="1365" t="s">
        <v>185</v>
      </c>
      <c r="D59" s="1365"/>
      <c r="E59" s="2261">
        <v>1</v>
      </c>
      <c r="F59" s="2261"/>
      <c r="G59" s="2260">
        <v>1</v>
      </c>
      <c r="H59" s="1365"/>
      <c r="I59" s="1365"/>
      <c r="J59" s="1365"/>
      <c r="K59" s="1365"/>
      <c r="L59" s="1371"/>
      <c r="M59" s="1367"/>
      <c r="N59" s="1367"/>
      <c r="O59" s="1367"/>
      <c r="P59" s="356"/>
      <c r="Q59" s="354"/>
      <c r="R59" s="355"/>
      <c r="S59" s="2275" t="str">
        <f>INDEX(PT_DIFFERENTIATION_NUM_CS,MATCH(C59,PT_DIFFERENTIATION_CS_ID,0))</f>
        <v>2.1.1</v>
      </c>
      <c r="T59" s="311" t="s">
        <v>437</v>
      </c>
      <c r="U59" s="302"/>
      <c r="V59" s="2244"/>
      <c r="W59" s="2245"/>
      <c r="X59" s="2245"/>
      <c r="Y59" s="2245"/>
      <c r="Z59" s="2245"/>
      <c r="AA59" s="2245"/>
      <c r="AB59" s="2245"/>
      <c r="AC59" s="2246"/>
      <c r="AD59" s="2244" t="str">
        <f>INDEX(PT_DIFFERENTIATION_CS,MATCH(C59,PT_DIFFERENTIATION_CS_ID,0))</f>
        <v>без дифференциации</v>
      </c>
      <c r="AE59" s="2245"/>
      <c r="AF59" s="2245"/>
      <c r="AG59" s="2245"/>
      <c r="AH59" s="2245"/>
      <c r="AI59" s="2245"/>
      <c r="AJ59" s="2245"/>
      <c r="AK59" s="2245"/>
      <c r="AL59" s="2244"/>
      <c r="AM59" s="2245"/>
      <c r="AN59" s="2245"/>
      <c r="AO59" s="2245"/>
      <c r="AP59" s="2245"/>
      <c r="AQ59" s="2245"/>
      <c r="AR59" s="2245"/>
      <c r="AS59" s="2699"/>
      <c r="AT59" s="2246"/>
      <c r="AU59" s="1260" t="s">
        <v>438</v>
      </c>
      <c r="AV59" s="1644"/>
      <c r="AW59" s="1626"/>
      <c r="AX59" s="1626" t="str">
        <f>IF(T59="","",T59)</f>
        <v>Наименование системы теплоснабжения </v>
      </c>
      <c r="AY59" s="1626"/>
      <c r="AZ59" s="1626"/>
      <c r="BA59" s="1637">
        <v>0</v>
      </c>
    </row>
    <row s="1852" customFormat="1" customHeight="1" ht="21">
      <c r="A60" s="1365"/>
      <c r="B60" s="1365"/>
      <c r="C60" s="1365"/>
      <c r="D60" s="1365" t="s">
        <v>186</v>
      </c>
      <c r="E60" s="2261">
        <v>1</v>
      </c>
      <c r="F60" s="2261"/>
      <c r="G60" s="2261"/>
      <c r="H60" s="2260">
        <v>1</v>
      </c>
      <c r="I60" s="1365"/>
      <c r="J60" s="1365"/>
      <c r="K60" s="1365"/>
      <c r="L60" s="1371"/>
      <c r="M60" s="1367"/>
      <c r="N60" s="1367"/>
      <c r="O60" s="1367"/>
      <c r="P60" s="356"/>
      <c r="Q60" s="354"/>
      <c r="R60" s="355"/>
      <c r="S60" s="2275" t="str">
        <f>INDEX(PT_DIFFERENTIATION_NUM_IST_TE,MATCH(D60,PT_DIFFERENTIATION_IST_TE_ID,0))</f>
        <v>2.1.1.1</v>
      </c>
      <c r="T60" s="312" t="s">
        <v>439</v>
      </c>
      <c r="U60" s="302"/>
      <c r="V60" s="2244"/>
      <c r="W60" s="2245"/>
      <c r="X60" s="2245"/>
      <c r="Y60" s="2245"/>
      <c r="Z60" s="2245"/>
      <c r="AA60" s="2245"/>
      <c r="AB60" s="2245"/>
      <c r="AC60" s="2246"/>
      <c r="AD60" s="2244" t="str">
        <f>INDEX(PT_DIFFERENTIATION_IST_TE,MATCH(D60,PT_DIFFERENTIATION_IST_TE_ID,0))</f>
        <v>без дифференциации</v>
      </c>
      <c r="AE60" s="2245"/>
      <c r="AF60" s="2245"/>
      <c r="AG60" s="2245"/>
      <c r="AH60" s="2245"/>
      <c r="AI60" s="2245"/>
      <c r="AJ60" s="2245"/>
      <c r="AK60" s="2245"/>
      <c r="AL60" s="2244"/>
      <c r="AM60" s="2245"/>
      <c r="AN60" s="2245"/>
      <c r="AO60" s="2245"/>
      <c r="AP60" s="2245"/>
      <c r="AQ60" s="2245"/>
      <c r="AR60" s="2245"/>
      <c r="AS60" s="2699"/>
      <c r="AT60" s="2246"/>
      <c r="AU60" s="1260" t="s">
        <v>440</v>
      </c>
      <c r="AV60" s="1644"/>
      <c r="AW60" s="1626"/>
      <c r="AX60" s="1626" t="str">
        <f>IF(T60="","",T60)</f>
        <v>Источник тепловой энергии  </v>
      </c>
      <c r="AY60" s="1626"/>
      <c r="AZ60" s="1626"/>
      <c r="BA60" s="1637">
        <v>0</v>
      </c>
    </row>
    <row s="1852" customFormat="1" customHeight="1" ht="47.25">
      <c r="A61" s="1365"/>
      <c r="B61" s="1365"/>
      <c r="C61" s="1365"/>
      <c r="D61" s="1365"/>
      <c r="E61" s="2261">
        <v>1</v>
      </c>
      <c r="F61" s="2261"/>
      <c r="G61" s="2261"/>
      <c r="H61" s="2261"/>
      <c r="I61" s="2258" t="str">
        <f>S60&amp;".1"</f>
        <v>2.1.1.1.1</v>
      </c>
      <c r="J61" s="1365"/>
      <c r="K61" s="1365"/>
      <c r="L61" s="1371" t="s">
        <v>441</v>
      </c>
      <c r="M61" s="1368"/>
      <c r="N61" s="1778"/>
      <c r="O61" s="1778"/>
      <c r="P61" s="2376">
        <v>1</v>
      </c>
      <c r="Q61" s="2376"/>
      <c r="R61" s="358"/>
      <c r="S61" s="2275" t="str">
        <f>$I61</f>
        <v>2.1.1.1.1</v>
      </c>
      <c r="T61" s="287" t="s">
        <v>442</v>
      </c>
      <c r="U61" s="302"/>
      <c r="V61" s="2247"/>
      <c r="W61" s="2248"/>
      <c r="X61" s="2248"/>
      <c r="Y61" s="2248"/>
      <c r="Z61" s="2248"/>
      <c r="AA61" s="2248"/>
      <c r="AB61" s="2248"/>
      <c r="AC61" s="2249"/>
      <c r="AD61" s="2247" t="s">
        <v>484</v>
      </c>
      <c r="AE61" s="2248"/>
      <c r="AF61" s="2248"/>
      <c r="AG61" s="2248"/>
      <c r="AH61" s="2248"/>
      <c r="AI61" s="2248"/>
      <c r="AJ61" s="2248"/>
      <c r="AK61" s="2248"/>
      <c r="AL61" s="2247"/>
      <c r="AM61" s="2248"/>
      <c r="AN61" s="2248"/>
      <c r="AO61" s="2248"/>
      <c r="AP61" s="2248"/>
      <c r="AQ61" s="2248"/>
      <c r="AR61" s="2248"/>
      <c r="AS61" s="2700"/>
      <c r="AT61" s="2249"/>
      <c r="AU61" s="1260" t="s">
        <v>443</v>
      </c>
      <c r="AV61" s="1644"/>
      <c r="AW61" s="1626"/>
      <c r="AX61" s="1626" t="str">
        <f>IF(T61="","",T61)</f>
        <v>Схема подключения теплопотребляющей установки к коллектору источника тепловой энергии</v>
      </c>
      <c r="AY61" s="1626"/>
      <c r="AZ61" s="1626"/>
      <c r="BA61" s="1637">
        <v>0</v>
      </c>
    </row>
    <row s="1852" customFormat="1" customHeight="1" ht="21">
      <c r="A62" s="1365"/>
      <c r="B62" s="1365"/>
      <c r="C62" s="1365"/>
      <c r="D62" s="1365"/>
      <c r="E62" s="2261">
        <v>1</v>
      </c>
      <c r="F62" s="2261"/>
      <c r="G62" s="2261"/>
      <c r="H62" s="2261"/>
      <c r="I62" s="2288"/>
      <c r="J62" s="2258" t="str">
        <f>I61&amp;".1"</f>
        <v>2.1.1.1.1.1</v>
      </c>
      <c r="K62" s="1365"/>
      <c r="L62" s="1371" t="s">
        <v>444</v>
      </c>
      <c r="M62" s="1368"/>
      <c r="N62" s="1368"/>
      <c r="O62" s="1778"/>
      <c r="P62" s="2376"/>
      <c r="Q62" s="2376">
        <v>1</v>
      </c>
      <c r="R62" s="359"/>
      <c r="S62" s="2275" t="str">
        <f>$J62</f>
        <v>2.1.1.1.1.1</v>
      </c>
      <c r="T62" s="288" t="s">
        <v>445</v>
      </c>
      <c r="U62" s="302"/>
      <c r="V62" s="2247"/>
      <c r="W62" s="2248"/>
      <c r="X62" s="2248"/>
      <c r="Y62" s="2248"/>
      <c r="Z62" s="2248"/>
      <c r="AA62" s="2248"/>
      <c r="AB62" s="2248"/>
      <c r="AC62" s="2249"/>
      <c r="AD62" s="2247" t="s">
        <v>484</v>
      </c>
      <c r="AE62" s="2248"/>
      <c r="AF62" s="2248"/>
      <c r="AG62" s="2248"/>
      <c r="AH62" s="2248"/>
      <c r="AI62" s="2248"/>
      <c r="AJ62" s="2248"/>
      <c r="AK62" s="2248"/>
      <c r="AL62" s="2247"/>
      <c r="AM62" s="2248"/>
      <c r="AN62" s="2248"/>
      <c r="AO62" s="2248"/>
      <c r="AP62" s="2248"/>
      <c r="AQ62" s="2248"/>
      <c r="AR62" s="2248"/>
      <c r="AS62" s="2700"/>
      <c r="AT62" s="2249"/>
      <c r="AU62" s="1260" t="s">
        <v>446</v>
      </c>
      <c r="AV62" s="1644"/>
      <c r="AW62" s="1626"/>
      <c r="AX62" s="1626" t="str">
        <f>IF(T62="","",T62)</f>
        <v>Группа потребителей</v>
      </c>
      <c r="AY62" s="1626"/>
      <c r="AZ62" s="1626"/>
      <c r="BA62" s="1637">
        <v>0</v>
      </c>
    </row>
    <row s="1852" customFormat="1" customHeight="1" ht="21">
      <c r="A63" s="1365"/>
      <c r="B63" s="1365"/>
      <c r="C63" s="1365"/>
      <c r="D63" s="1365"/>
      <c r="E63" s="2261">
        <v>1</v>
      </c>
      <c r="F63" s="2261"/>
      <c r="G63" s="2261"/>
      <c r="H63" s="2261"/>
      <c r="I63" s="2288"/>
      <c r="J63" s="2288"/>
      <c r="K63" s="2258" t="str">
        <f>J62&amp;".1"</f>
        <v>2.1.1.1.1.1.1</v>
      </c>
      <c r="L63" s="1371" t="s">
        <v>447</v>
      </c>
      <c r="M63" s="1368"/>
      <c r="N63" s="1368"/>
      <c r="O63" s="1368"/>
      <c r="P63" s="2376"/>
      <c r="Q63" s="2376"/>
      <c r="R63" s="359">
        <v>1</v>
      </c>
      <c r="S63" s="2275" t="str">
        <f>$K63</f>
        <v>2.1.1.1.1.1.1</v>
      </c>
      <c r="T63" s="1349" t="s">
        <v>485</v>
      </c>
      <c r="U63" s="302"/>
      <c r="V63" s="753"/>
      <c r="W63" s="327"/>
      <c r="X63" s="753"/>
      <c r="Y63" s="1259"/>
      <c r="Z63" s="2604"/>
      <c r="AA63" s="2109" t="s">
        <v>67</v>
      </c>
      <c r="AB63" s="2604"/>
      <c r="AC63" s="2109" t="s">
        <v>67</v>
      </c>
      <c r="AD63" s="753">
        <v>8322.01</v>
      </c>
      <c r="AE63" s="327"/>
      <c r="AF63" s="753"/>
      <c r="AG63" s="1259"/>
      <c r="AH63" s="2604">
        <v>46023</v>
      </c>
      <c r="AI63" s="2109" t="s">
        <v>67</v>
      </c>
      <c r="AJ63" s="2604">
        <v>46203</v>
      </c>
      <c r="AK63" s="2109" t="s">
        <v>67</v>
      </c>
      <c r="AL63" s="753">
        <v>8771.4</v>
      </c>
      <c r="AM63" s="327"/>
      <c r="AN63" s="753"/>
      <c r="AO63" s="1259"/>
      <c r="AP63" s="2604">
        <v>46204</v>
      </c>
      <c r="AQ63" s="2109" t="s">
        <v>67</v>
      </c>
      <c r="AR63" s="2604">
        <v>46387</v>
      </c>
      <c r="AS63" s="2109" t="s">
        <v>67</v>
      </c>
      <c r="AT63" s="327"/>
      <c r="AU63" s="2255" t="s">
        <v>448</v>
      </c>
      <c r="AV63" s="1644">
        <f>STRCHECKDATE(V64:AT64)</f>
      </c>
      <c r="AW63" s="1626"/>
      <c r="AX63" s="1626" t="str">
        <f>IF(T63="","",T63)</f>
        <v>вода</v>
      </c>
      <c r="AY63" s="1626"/>
      <c r="AZ63" s="1626"/>
      <c r="BA63" s="1637">
        <v>0</v>
      </c>
    </row>
    <row s="1852" customFormat="1" customHeight="1" ht="0.75">
      <c r="A64" s="1365"/>
      <c r="B64" s="1365"/>
      <c r="C64" s="1365"/>
      <c r="D64" s="1365"/>
      <c r="E64" s="2261">
        <v>1</v>
      </c>
      <c r="F64" s="2261"/>
      <c r="G64" s="2261"/>
      <c r="H64" s="2261"/>
      <c r="I64" s="2288"/>
      <c r="J64" s="2288"/>
      <c r="K64" s="2258"/>
      <c r="L64" s="1371"/>
      <c r="M64" s="1368"/>
      <c r="N64" s="1368"/>
      <c r="O64" s="1368"/>
      <c r="P64" s="2376"/>
      <c r="Q64" s="2376"/>
      <c r="R64" s="359"/>
      <c r="S64" s="2515"/>
      <c r="T64" s="302"/>
      <c r="U64" s="302"/>
      <c r="V64" s="327"/>
      <c r="W64" s="327"/>
      <c r="X64" s="327"/>
      <c r="Y64" s="330" t="str">
        <f>Z63&amp;"-"&amp;AB63</f>
        <v>-</v>
      </c>
      <c r="Z64" s="2311"/>
      <c r="AA64" s="2109"/>
      <c r="AB64" s="2311"/>
      <c r="AC64" s="2109"/>
      <c r="AD64" s="327"/>
      <c r="AE64" s="327"/>
      <c r="AF64" s="327"/>
      <c r="AG64" s="330" t="str">
        <f>AH63&amp;"-"&amp;AJ63</f>
        <v>46023-46203</v>
      </c>
      <c r="AH64" s="2311"/>
      <c r="AI64" s="2109"/>
      <c r="AJ64" s="2311"/>
      <c r="AK64" s="2109"/>
      <c r="AL64" s="327"/>
      <c r="AM64" s="327"/>
      <c r="AN64" s="327"/>
      <c r="AO64" s="330" t="str">
        <f>AP63&amp;"-"&amp;AR63</f>
        <v>46204-46387</v>
      </c>
      <c r="AP64" s="2311"/>
      <c r="AQ64" s="2109"/>
      <c r="AR64" s="2311"/>
      <c r="AS64" s="2109"/>
      <c r="AT64" s="327"/>
      <c r="AU64" s="2256"/>
      <c r="AV64" s="1644"/>
      <c r="AW64" s="1626"/>
      <c r="AX64" s="1626" t="str">
        <f>IF(T64="","",T64)</f>
        <v/>
      </c>
      <c r="AY64" s="1626"/>
      <c r="AZ64" s="1626"/>
      <c r="BA64" s="1637">
        <v>0</v>
      </c>
    </row>
    <row s="1852" customFormat="1" customHeight="1" ht="15">
      <c r="A65" s="1365"/>
      <c r="B65" s="1365"/>
      <c r="C65" s="1365"/>
      <c r="D65" s="1365"/>
      <c r="E65" s="2261">
        <v>1</v>
      </c>
      <c r="F65" s="2261"/>
      <c r="G65" s="2261"/>
      <c r="H65" s="2261"/>
      <c r="I65" s="2288"/>
      <c r="J65" s="2258"/>
      <c r="K65" s="1365"/>
      <c r="L65" s="1371"/>
      <c r="M65" s="1368"/>
      <c r="N65" s="1368"/>
      <c r="O65" s="1778"/>
      <c r="P65" s="2376"/>
      <c r="Q65" s="2376"/>
      <c r="R65" s="358"/>
      <c r="S65" s="2652"/>
      <c r="T65" s="2653" t="s">
        <v>449</v>
      </c>
      <c r="U65" s="2654"/>
      <c r="V65" s="2654"/>
      <c r="W65" s="2654"/>
      <c r="X65" s="2654"/>
      <c r="Y65" s="2654"/>
      <c r="Z65" s="2654"/>
      <c r="AA65" s="2654"/>
      <c r="AB65" s="2654"/>
      <c r="AC65" s="2654"/>
      <c r="AD65" s="2654"/>
      <c r="AE65" s="2654"/>
      <c r="AF65" s="2654"/>
      <c r="AG65" s="2654"/>
      <c r="AH65" s="2654"/>
      <c r="AI65" s="2654"/>
      <c r="AJ65" s="2654"/>
      <c r="AK65" s="2654"/>
      <c r="AL65" s="2655"/>
      <c r="AM65" s="2655"/>
      <c r="AN65" s="2655"/>
      <c r="AO65" s="2655"/>
      <c r="AP65" s="2655"/>
      <c r="AQ65" s="2655"/>
      <c r="AR65" s="2655"/>
      <c r="AS65" s="2718"/>
      <c r="AT65" s="2656"/>
      <c r="AU65" s="2257"/>
      <c r="AV65" s="1644"/>
      <c r="AW65" s="1626"/>
      <c r="AX65" s="1626" t="str">
        <f>IF(T65="","",T65)</f>
        <v>Добавить вид теплоносителя (параметры теплоносителя)</v>
      </c>
      <c r="AY65" s="1626"/>
      <c r="AZ65" s="1626"/>
      <c r="BA65" s="1637">
        <v>0</v>
      </c>
    </row>
    <row s="1852" customFormat="1" customHeight="1" ht="15">
      <c r="A66" s="1365"/>
      <c r="B66" s="1365"/>
      <c r="C66" s="1365"/>
      <c r="D66" s="1365"/>
      <c r="E66" s="2261">
        <v>1</v>
      </c>
      <c r="F66" s="2261"/>
      <c r="G66" s="2261"/>
      <c r="H66" s="2261"/>
      <c r="I66" s="2258"/>
      <c r="J66" s="1365"/>
      <c r="K66" s="1365"/>
      <c r="L66" s="1371"/>
      <c r="M66" s="1368"/>
      <c r="N66" s="1778"/>
      <c r="O66" s="1778"/>
      <c r="P66" s="2376"/>
      <c r="Q66" s="2376"/>
      <c r="R66" s="358"/>
      <c r="S66" s="2652"/>
      <c r="T66" s="2657" t="s">
        <v>450</v>
      </c>
      <c r="U66" s="2654"/>
      <c r="V66" s="2654"/>
      <c r="W66" s="2654"/>
      <c r="X66" s="2654"/>
      <c r="Y66" s="2654"/>
      <c r="Z66" s="2654"/>
      <c r="AA66" s="2654"/>
      <c r="AB66" s="2654"/>
      <c r="AC66" s="2658"/>
      <c r="AD66" s="2654"/>
      <c r="AE66" s="2654"/>
      <c r="AF66" s="2654"/>
      <c r="AG66" s="2654"/>
      <c r="AH66" s="2654"/>
      <c r="AI66" s="2654"/>
      <c r="AJ66" s="2654"/>
      <c r="AK66" s="2658"/>
      <c r="AL66" s="2655"/>
      <c r="AM66" s="2655"/>
      <c r="AN66" s="2655"/>
      <c r="AO66" s="2655"/>
      <c r="AP66" s="2655"/>
      <c r="AQ66" s="2655"/>
      <c r="AR66" s="2655"/>
      <c r="AS66" s="2719"/>
      <c r="AT66" s="2654"/>
      <c r="AU66" s="2660"/>
      <c r="AV66" s="1644"/>
      <c r="AW66" s="1626"/>
      <c r="AX66" s="1626" t="str">
        <f>IF(T66="","",T66)</f>
        <v>Добавить группу потребителей</v>
      </c>
      <c r="AY66" s="1626"/>
      <c r="AZ66" s="1626"/>
      <c r="BA66" s="1637">
        <v>0</v>
      </c>
    </row>
    <row s="1852" customFormat="1" customHeight="1" ht="14.25">
      <c r="A67" s="1365"/>
      <c r="B67" s="1365"/>
      <c r="C67" s="1365"/>
      <c r="D67" s="1365"/>
      <c r="E67" s="2261">
        <v>1</v>
      </c>
      <c r="F67" s="2261"/>
      <c r="G67" s="2261"/>
      <c r="H67" s="2260"/>
      <c r="I67" s="1365"/>
      <c r="J67" s="1365"/>
      <c r="K67" s="1365"/>
      <c r="L67" s="1371"/>
      <c r="M67" s="1367"/>
      <c r="N67" s="1367"/>
      <c r="O67" s="1368"/>
      <c r="P67" s="1825"/>
      <c r="Q67" s="377"/>
      <c r="R67" s="357"/>
      <c r="S67" s="2652"/>
      <c r="T67" s="2661" t="s">
        <v>451</v>
      </c>
      <c r="U67" s="2654"/>
      <c r="V67" s="2654"/>
      <c r="W67" s="2654"/>
      <c r="X67" s="2654"/>
      <c r="Y67" s="2654"/>
      <c r="Z67" s="2654"/>
      <c r="AA67" s="2654"/>
      <c r="AB67" s="2654"/>
      <c r="AC67" s="2658"/>
      <c r="AD67" s="2654"/>
      <c r="AE67" s="2654"/>
      <c r="AF67" s="2654"/>
      <c r="AG67" s="2654"/>
      <c r="AH67" s="2654"/>
      <c r="AI67" s="2654"/>
      <c r="AJ67" s="2654"/>
      <c r="AK67" s="2658"/>
      <c r="AL67" s="2655"/>
      <c r="AM67" s="2655"/>
      <c r="AN67" s="2655"/>
      <c r="AO67" s="2655"/>
      <c r="AP67" s="2655"/>
      <c r="AQ67" s="2655"/>
      <c r="AR67" s="2655"/>
      <c r="AS67" s="2719"/>
      <c r="AT67" s="2654"/>
      <c r="AU67" s="2660"/>
      <c r="AV67" s="1644"/>
      <c r="AW67" s="1626"/>
      <c r="AX67" s="1626" t="str">
        <f>IF(T67="","",T67)</f>
        <v>Добавить схему подключения</v>
      </c>
      <c r="AY67" s="1626"/>
      <c r="AZ67" s="1626"/>
      <c r="BA67" s="1637">
        <v>0</v>
      </c>
    </row>
    <row s="624" customFormat="1" customHeight="1" ht="0.75">
      <c r="A68" s="1345"/>
      <c r="B68" s="1345"/>
      <c r="C68" s="1345"/>
      <c r="D68" s="1345"/>
      <c r="E68" s="2261">
        <v>1</v>
      </c>
      <c r="F68" s="2261"/>
      <c r="G68" s="2260"/>
      <c r="H68" s="1345"/>
      <c r="I68" s="1345"/>
      <c r="J68" s="1345"/>
      <c r="K68" s="1345"/>
      <c r="L68" s="1547"/>
      <c r="M68" s="1317"/>
      <c r="N68" s="1317"/>
      <c r="O68" s="1644"/>
      <c r="P68" s="1318"/>
      <c r="Q68" s="1346"/>
      <c r="R68" s="1318"/>
      <c r="S68" s="1320"/>
      <c r="T68" s="1321" t="s">
        <v>179</v>
      </c>
      <c r="U68" s="1322"/>
      <c r="V68" s="1322"/>
      <c r="W68" s="1322"/>
      <c r="X68" s="1322"/>
      <c r="Y68" s="1322"/>
      <c r="Z68" s="1322"/>
      <c r="AA68" s="1322"/>
      <c r="AB68" s="1322"/>
      <c r="AC68" s="1322"/>
      <c r="AD68" s="1322"/>
      <c r="AE68" s="1322"/>
      <c r="AF68" s="1322"/>
      <c r="AG68" s="1322"/>
      <c r="AH68" s="1322"/>
      <c r="AI68" s="1322"/>
      <c r="AJ68" s="1322"/>
      <c r="AK68" s="1322"/>
      <c r="AL68" s="1322"/>
      <c r="AM68" s="1322"/>
      <c r="AN68" s="1322"/>
      <c r="AO68" s="1322"/>
      <c r="AP68" s="1322"/>
      <c r="AQ68" s="1322"/>
      <c r="AR68" s="1322"/>
      <c r="AS68" s="1322"/>
      <c r="AT68" s="1322"/>
      <c r="AU68" s="1322"/>
      <c r="AV68" s="1644"/>
      <c r="AW68" s="1626"/>
      <c r="AX68" s="1626" t="str">
        <f>IF(T68="","",T68)</f>
        <v>Добавить источник для дифференциации</v>
      </c>
      <c r="AY68" s="1626"/>
      <c r="AZ68" s="1626"/>
      <c r="BA68" s="1644">
        <v>0</v>
      </c>
    </row>
    <row s="624" customFormat="1" customHeight="1" ht="0.75">
      <c r="A69" s="1345"/>
      <c r="B69" s="1345"/>
      <c r="C69" s="1345"/>
      <c r="D69" s="1345"/>
      <c r="E69" s="2261">
        <v>1</v>
      </c>
      <c r="F69" s="2260"/>
      <c r="G69" s="1345"/>
      <c r="H69" s="1345"/>
      <c r="I69" s="1345"/>
      <c r="J69" s="1345"/>
      <c r="K69" s="1345"/>
      <c r="L69" s="1547"/>
      <c r="M69" s="1323"/>
      <c r="N69" s="1323"/>
      <c r="O69" s="1644"/>
      <c r="P69" s="1318"/>
      <c r="Q69" s="1346"/>
      <c r="R69" s="1318"/>
      <c r="S69" s="1324"/>
      <c r="T69" s="1325" t="s">
        <v>180</v>
      </c>
      <c r="U69" s="1326"/>
      <c r="V69" s="1326"/>
      <c r="W69" s="1326"/>
      <c r="X69" s="1326"/>
      <c r="Y69" s="1326"/>
      <c r="Z69" s="1326"/>
      <c r="AA69" s="1326"/>
      <c r="AB69" s="1326"/>
      <c r="AC69" s="1326"/>
      <c r="AD69" s="1326"/>
      <c r="AE69" s="1326"/>
      <c r="AF69" s="1326"/>
      <c r="AG69" s="1326"/>
      <c r="AH69" s="1326"/>
      <c r="AI69" s="1326"/>
      <c r="AJ69" s="1326"/>
      <c r="AK69" s="1326"/>
      <c r="AL69" s="1326"/>
      <c r="AM69" s="1326"/>
      <c r="AN69" s="1326"/>
      <c r="AO69" s="1326"/>
      <c r="AP69" s="1326"/>
      <c r="AQ69" s="1326"/>
      <c r="AR69" s="1326"/>
      <c r="AS69" s="1326"/>
      <c r="AT69" s="1326"/>
      <c r="AU69" s="1326"/>
      <c r="AV69" s="1644"/>
      <c r="AW69" s="1626"/>
      <c r="AX69" s="1626" t="str">
        <f>IF(T69="","",T69)</f>
        <v>Добавить централизованную систему для дифференциации</v>
      </c>
      <c r="AY69" s="1626"/>
      <c r="AZ69" s="1626"/>
      <c r="BA69" s="1644">
        <v>0</v>
      </c>
    </row>
    <row s="624" customFormat="1" customHeight="1" ht="0.75">
      <c r="A70" s="1345"/>
      <c r="B70" s="1345"/>
      <c r="C70" s="1345"/>
      <c r="D70" s="1345"/>
      <c r="E70" s="2260">
        <v>1</v>
      </c>
      <c r="F70" s="1345"/>
      <c r="G70" s="1345"/>
      <c r="H70" s="1345"/>
      <c r="I70" s="1345"/>
      <c r="J70" s="1345"/>
      <c r="K70" s="1345"/>
      <c r="L70" s="1547"/>
      <c r="M70" s="1323"/>
      <c r="N70" s="1323"/>
      <c r="O70" s="1644"/>
      <c r="P70" s="1318"/>
      <c r="Q70" s="1346"/>
      <c r="R70" s="1318"/>
      <c r="S70" s="1324"/>
      <c r="T70" s="1327" t="s">
        <v>181</v>
      </c>
      <c r="U70" s="1326"/>
      <c r="V70" s="1326"/>
      <c r="W70" s="1326"/>
      <c r="X70" s="1326"/>
      <c r="Y70" s="1326"/>
      <c r="Z70" s="1326"/>
      <c r="AA70" s="1326"/>
      <c r="AB70" s="1326"/>
      <c r="AC70" s="1326"/>
      <c r="AD70" s="1326"/>
      <c r="AE70" s="1326"/>
      <c r="AF70" s="1326"/>
      <c r="AG70" s="1326"/>
      <c r="AH70" s="1326"/>
      <c r="AI70" s="1326"/>
      <c r="AJ70" s="1326"/>
      <c r="AK70" s="1326"/>
      <c r="AL70" s="1326"/>
      <c r="AM70" s="1326"/>
      <c r="AN70" s="1326"/>
      <c r="AO70" s="1326"/>
      <c r="AP70" s="1326"/>
      <c r="AQ70" s="1326"/>
      <c r="AR70" s="1326"/>
      <c r="AS70" s="1326"/>
      <c r="AT70" s="1326"/>
      <c r="AU70" s="1326"/>
      <c r="AV70" s="1644"/>
      <c r="AW70" s="1626"/>
      <c r="AX70" s="1626" t="str">
        <f>IF(T70="","",T70)</f>
        <v>Добавить территорию для дифференциации</v>
      </c>
      <c r="AY70" s="1626"/>
      <c r="AZ70" s="1626"/>
      <c r="BA70" s="1644">
        <v>0</v>
      </c>
    </row>
    <row s="1852" customFormat="1" customHeight="1" ht="21">
      <c r="A71" s="1365" t="s">
        <v>188</v>
      </c>
      <c r="B71" s="1365"/>
      <c r="C71" s="1365"/>
      <c r="D71" s="1365"/>
      <c r="E71" s="2260" t="s">
        <v>91</v>
      </c>
      <c r="F71" s="1365"/>
      <c r="G71" s="1365"/>
      <c r="H71" s="1365"/>
      <c r="I71" s="1365"/>
      <c r="J71" s="1365"/>
      <c r="K71" s="1365"/>
      <c r="L71" s="1371"/>
      <c r="M71" s="1367"/>
      <c r="N71" s="1367"/>
      <c r="O71" s="1367"/>
      <c r="P71" s="2399"/>
      <c r="Q71" s="1825"/>
      <c r="R71" s="357"/>
      <c r="S71" s="2275" t="str">
        <f>INDEX(PT_DIFFERENTIATION_NUM_NTAR,MATCH(A71,PT_DIFFERENTIATION_NTAR_ID,0))</f>
        <v>3</v>
      </c>
      <c r="T71" s="1527" t="s">
        <v>134</v>
      </c>
      <c r="U71" s="302"/>
      <c r="V71" s="2244"/>
      <c r="W71" s="2245"/>
      <c r="X71" s="2245"/>
      <c r="Y71" s="2245"/>
      <c r="Z71" s="2245"/>
      <c r="AA71" s="2245"/>
      <c r="AB71" s="2245"/>
      <c r="AC71" s="2246"/>
      <c r="AD71" s="2244" t="str">
        <f>INDEX(PT_DIFFERENTIATION_NTAR,MATCH(A71,PT_DIFFERENTIATION_NTAR_ID,0))</f>
        <v>Тепловая энергия с. Казым</v>
      </c>
      <c r="AE71" s="2245"/>
      <c r="AF71" s="2245"/>
      <c r="AG71" s="2245"/>
      <c r="AH71" s="2245"/>
      <c r="AI71" s="2245"/>
      <c r="AJ71" s="2245"/>
      <c r="AK71" s="2245"/>
      <c r="AL71" s="2244"/>
      <c r="AM71" s="2245"/>
      <c r="AN71" s="2245"/>
      <c r="AO71" s="2245"/>
      <c r="AP71" s="2245"/>
      <c r="AQ71" s="2245"/>
      <c r="AR71" s="2245"/>
      <c r="AS71" s="2699"/>
      <c r="AT71" s="2246"/>
      <c r="AU71" s="1260" t="s">
        <v>434</v>
      </c>
      <c r="AV71" s="1644"/>
      <c r="AW71" s="1626"/>
      <c r="AX71" s="1626" t="str">
        <f>IF(T71="","",T71)</f>
        <v>Наименование тарифа</v>
      </c>
      <c r="AY71" s="1626"/>
      <c r="AZ71" s="1626"/>
      <c r="BA71" s="1637">
        <v>0</v>
      </c>
    </row>
    <row s="1852" customFormat="1" customHeight="1" ht="21">
      <c r="A72" s="1365"/>
      <c r="B72" s="1365" t="s">
        <v>189</v>
      </c>
      <c r="C72" s="1365"/>
      <c r="D72" s="1365"/>
      <c r="E72" s="2261" t="s">
        <v>105</v>
      </c>
      <c r="F72" s="2260">
        <v>1</v>
      </c>
      <c r="G72" s="1365"/>
      <c r="H72" s="1365"/>
      <c r="I72" s="1365"/>
      <c r="J72" s="1365"/>
      <c r="K72" s="1365"/>
      <c r="L72" s="1371"/>
      <c r="M72" s="1367"/>
      <c r="N72" s="1367"/>
      <c r="O72" s="1367"/>
      <c r="P72" s="2127"/>
      <c r="Q72" s="354"/>
      <c r="R72" s="355"/>
      <c r="S72" s="2275" t="str">
        <f>INDEX(PT_DIFFERENTIATION_NUM_TER,MATCH(B72,PT_DIFFERENTIATION_TER_ID,0))</f>
        <v>3.1</v>
      </c>
      <c r="T72" s="1524" t="s">
        <v>435</v>
      </c>
      <c r="U72" s="302"/>
      <c r="V72" s="2244"/>
      <c r="W72" s="2245"/>
      <c r="X72" s="2245"/>
      <c r="Y72" s="2245"/>
      <c r="Z72" s="2245"/>
      <c r="AA72" s="2245"/>
      <c r="AB72" s="2245"/>
      <c r="AC72" s="2246"/>
      <c r="AD72" s="2244" t="str">
        <f>INDEX(PT_DIFFERENTIATION_TER,MATCH(B72,PT_DIFFERENTIATION_TER_ID,0))</f>
        <v>Территория 3</v>
      </c>
      <c r="AE72" s="2245"/>
      <c r="AF72" s="2245"/>
      <c r="AG72" s="2245"/>
      <c r="AH72" s="2245"/>
      <c r="AI72" s="2245"/>
      <c r="AJ72" s="2245"/>
      <c r="AK72" s="2245"/>
      <c r="AL72" s="2244"/>
      <c r="AM72" s="2245"/>
      <c r="AN72" s="2245"/>
      <c r="AO72" s="2245"/>
      <c r="AP72" s="2245"/>
      <c r="AQ72" s="2245"/>
      <c r="AR72" s="2245"/>
      <c r="AS72" s="2699"/>
      <c r="AT72" s="2246"/>
      <c r="AU72" s="1260" t="s">
        <v>436</v>
      </c>
      <c r="AV72" s="1644"/>
      <c r="AW72" s="1626"/>
      <c r="AX72" s="1626" t="str">
        <f>IF(T72="","",T72)</f>
        <v>Территория действия тарифа</v>
      </c>
      <c r="AY72" s="1626"/>
      <c r="AZ72" s="1626"/>
      <c r="BA72" s="1637">
        <v>0</v>
      </c>
    </row>
    <row s="1852" customFormat="1" customHeight="1" ht="23.25">
      <c r="A73" s="1365"/>
      <c r="B73" s="1365"/>
      <c r="C73" s="1365" t="s">
        <v>190</v>
      </c>
      <c r="D73" s="1365"/>
      <c r="E73" s="2261" t="s">
        <v>105</v>
      </c>
      <c r="F73" s="2261"/>
      <c r="G73" s="2260">
        <v>1</v>
      </c>
      <c r="H73" s="1365"/>
      <c r="I73" s="1365"/>
      <c r="J73" s="1365"/>
      <c r="K73" s="1365"/>
      <c r="L73" s="1371"/>
      <c r="M73" s="1367"/>
      <c r="N73" s="1367"/>
      <c r="O73" s="1367"/>
      <c r="P73" s="356"/>
      <c r="Q73" s="354"/>
      <c r="R73" s="355"/>
      <c r="S73" s="2275" t="str">
        <f>INDEX(PT_DIFFERENTIATION_NUM_CS,MATCH(C73,PT_DIFFERENTIATION_CS_ID,0))</f>
        <v>3.1.1</v>
      </c>
      <c r="T73" s="311" t="s">
        <v>437</v>
      </c>
      <c r="U73" s="302"/>
      <c r="V73" s="2244"/>
      <c r="W73" s="2245"/>
      <c r="X73" s="2245"/>
      <c r="Y73" s="2245"/>
      <c r="Z73" s="2245"/>
      <c r="AA73" s="2245"/>
      <c r="AB73" s="2245"/>
      <c r="AC73" s="2246"/>
      <c r="AD73" s="2244" t="str">
        <f>INDEX(PT_DIFFERENTIATION_CS,MATCH(C73,PT_DIFFERENTIATION_CS_ID,0))</f>
        <v>без дифференциации</v>
      </c>
      <c r="AE73" s="2245"/>
      <c r="AF73" s="2245"/>
      <c r="AG73" s="2245"/>
      <c r="AH73" s="2245"/>
      <c r="AI73" s="2245"/>
      <c r="AJ73" s="2245"/>
      <c r="AK73" s="2245"/>
      <c r="AL73" s="2244"/>
      <c r="AM73" s="2245"/>
      <c r="AN73" s="2245"/>
      <c r="AO73" s="2245"/>
      <c r="AP73" s="2245"/>
      <c r="AQ73" s="2245"/>
      <c r="AR73" s="2245"/>
      <c r="AS73" s="2699"/>
      <c r="AT73" s="2246"/>
      <c r="AU73" s="1260" t="s">
        <v>438</v>
      </c>
      <c r="AV73" s="1644"/>
      <c r="AW73" s="1626"/>
      <c r="AX73" s="1626" t="str">
        <f>IF(T73="","",T73)</f>
        <v>Наименование системы теплоснабжения </v>
      </c>
      <c r="AY73" s="1626"/>
      <c r="AZ73" s="1626"/>
      <c r="BA73" s="1637">
        <v>0</v>
      </c>
    </row>
    <row s="1852" customFormat="1" customHeight="1" ht="21">
      <c r="A74" s="1365"/>
      <c r="B74" s="1365"/>
      <c r="C74" s="1365"/>
      <c r="D74" s="1365" t="s">
        <v>191</v>
      </c>
      <c r="E74" s="2261" t="s">
        <v>105</v>
      </c>
      <c r="F74" s="2261"/>
      <c r="G74" s="2261"/>
      <c r="H74" s="2260">
        <v>1</v>
      </c>
      <c r="I74" s="1365"/>
      <c r="J74" s="1365"/>
      <c r="K74" s="1365"/>
      <c r="L74" s="1371"/>
      <c r="M74" s="1367"/>
      <c r="N74" s="1367"/>
      <c r="O74" s="1367"/>
      <c r="P74" s="356"/>
      <c r="Q74" s="354"/>
      <c r="R74" s="355"/>
      <c r="S74" s="2275" t="str">
        <f>INDEX(PT_DIFFERENTIATION_NUM_IST_TE,MATCH(D74,PT_DIFFERENTIATION_IST_TE_ID,0))</f>
        <v>3.1.1.1</v>
      </c>
      <c r="T74" s="312" t="s">
        <v>439</v>
      </c>
      <c r="U74" s="302"/>
      <c r="V74" s="2244"/>
      <c r="W74" s="2245"/>
      <c r="X74" s="2245"/>
      <c r="Y74" s="2245"/>
      <c r="Z74" s="2245"/>
      <c r="AA74" s="2245"/>
      <c r="AB74" s="2245"/>
      <c r="AC74" s="2246"/>
      <c r="AD74" s="2244" t="str">
        <f>INDEX(PT_DIFFERENTIATION_IST_TE,MATCH(D74,PT_DIFFERENTIATION_IST_TE_ID,0))</f>
        <v>без дифференциации</v>
      </c>
      <c r="AE74" s="2245"/>
      <c r="AF74" s="2245"/>
      <c r="AG74" s="2245"/>
      <c r="AH74" s="2245"/>
      <c r="AI74" s="2245"/>
      <c r="AJ74" s="2245"/>
      <c r="AK74" s="2245"/>
      <c r="AL74" s="2244"/>
      <c r="AM74" s="2245"/>
      <c r="AN74" s="2245"/>
      <c r="AO74" s="2245"/>
      <c r="AP74" s="2245"/>
      <c r="AQ74" s="2245"/>
      <c r="AR74" s="2245"/>
      <c r="AS74" s="2699"/>
      <c r="AT74" s="2246"/>
      <c r="AU74" s="1260" t="s">
        <v>440</v>
      </c>
      <c r="AV74" s="1644"/>
      <c r="AW74" s="1626"/>
      <c r="AX74" s="1626" t="str">
        <f>IF(T74="","",T74)</f>
        <v>Источник тепловой энергии  </v>
      </c>
      <c r="AY74" s="1626"/>
      <c r="AZ74" s="1626"/>
      <c r="BA74" s="1637">
        <v>0</v>
      </c>
    </row>
    <row s="1852" customFormat="1" customHeight="1" ht="47.25">
      <c r="A75" s="1365"/>
      <c r="B75" s="1365"/>
      <c r="C75" s="1365"/>
      <c r="D75" s="1365"/>
      <c r="E75" s="2261" t="s">
        <v>105</v>
      </c>
      <c r="F75" s="2261"/>
      <c r="G75" s="2261"/>
      <c r="H75" s="2261"/>
      <c r="I75" s="2258" t="str">
        <f>S74&amp;".1"</f>
        <v>3.1.1.1.1</v>
      </c>
      <c r="J75" s="1365"/>
      <c r="K75" s="1365"/>
      <c r="L75" s="1371" t="s">
        <v>441</v>
      </c>
      <c r="M75" s="1368"/>
      <c r="N75" s="1778"/>
      <c r="O75" s="1778"/>
      <c r="P75" s="2376">
        <v>1</v>
      </c>
      <c r="Q75" s="2376"/>
      <c r="R75" s="358"/>
      <c r="S75" s="2275" t="str">
        <f>$I75</f>
        <v>3.1.1.1.1</v>
      </c>
      <c r="T75" s="287" t="s">
        <v>442</v>
      </c>
      <c r="U75" s="302"/>
      <c r="V75" s="2247"/>
      <c r="W75" s="2248"/>
      <c r="X75" s="2248"/>
      <c r="Y75" s="2248"/>
      <c r="Z75" s="2248"/>
      <c r="AA75" s="2248"/>
      <c r="AB75" s="2248"/>
      <c r="AC75" s="2249"/>
      <c r="AD75" s="2247" t="s">
        <v>484</v>
      </c>
      <c r="AE75" s="2248"/>
      <c r="AF75" s="2248"/>
      <c r="AG75" s="2248"/>
      <c r="AH75" s="2248"/>
      <c r="AI75" s="2248"/>
      <c r="AJ75" s="2248"/>
      <c r="AK75" s="2248"/>
      <c r="AL75" s="2247"/>
      <c r="AM75" s="2248"/>
      <c r="AN75" s="2248"/>
      <c r="AO75" s="2248"/>
      <c r="AP75" s="2248"/>
      <c r="AQ75" s="2248"/>
      <c r="AR75" s="2248"/>
      <c r="AS75" s="2700"/>
      <c r="AT75" s="2249"/>
      <c r="AU75" s="1260" t="s">
        <v>443</v>
      </c>
      <c r="AV75" s="1644"/>
      <c r="AW75" s="1626"/>
      <c r="AX75" s="1626" t="str">
        <f>IF(T75="","",T75)</f>
        <v>Схема подключения теплопотребляющей установки к коллектору источника тепловой энергии</v>
      </c>
      <c r="AY75" s="1626"/>
      <c r="AZ75" s="1626"/>
      <c r="BA75" s="1637">
        <v>0</v>
      </c>
    </row>
    <row s="1852" customFormat="1" customHeight="1" ht="21">
      <c r="A76" s="1365"/>
      <c r="B76" s="1365"/>
      <c r="C76" s="1365"/>
      <c r="D76" s="1365"/>
      <c r="E76" s="2261" t="s">
        <v>105</v>
      </c>
      <c r="F76" s="2261"/>
      <c r="G76" s="2261"/>
      <c r="H76" s="2261"/>
      <c r="I76" s="2288"/>
      <c r="J76" s="2258" t="str">
        <f>I75&amp;".1"</f>
        <v>3.1.1.1.1.1</v>
      </c>
      <c r="K76" s="1365"/>
      <c r="L76" s="1371" t="s">
        <v>444</v>
      </c>
      <c r="M76" s="1368"/>
      <c r="N76" s="1368"/>
      <c r="O76" s="1778"/>
      <c r="P76" s="2376"/>
      <c r="Q76" s="2376">
        <v>1</v>
      </c>
      <c r="R76" s="359"/>
      <c r="S76" s="2275" t="str">
        <f>$J76</f>
        <v>3.1.1.1.1.1</v>
      </c>
      <c r="T76" s="288" t="s">
        <v>445</v>
      </c>
      <c r="U76" s="302"/>
      <c r="V76" s="2247"/>
      <c r="W76" s="2248"/>
      <c r="X76" s="2248"/>
      <c r="Y76" s="2248"/>
      <c r="Z76" s="2248"/>
      <c r="AA76" s="2248"/>
      <c r="AB76" s="2248"/>
      <c r="AC76" s="2249"/>
      <c r="AD76" s="2247" t="s">
        <v>484</v>
      </c>
      <c r="AE76" s="2248"/>
      <c r="AF76" s="2248"/>
      <c r="AG76" s="2248"/>
      <c r="AH76" s="2248"/>
      <c r="AI76" s="2248"/>
      <c r="AJ76" s="2248"/>
      <c r="AK76" s="2248"/>
      <c r="AL76" s="2247"/>
      <c r="AM76" s="2248"/>
      <c r="AN76" s="2248"/>
      <c r="AO76" s="2248"/>
      <c r="AP76" s="2248"/>
      <c r="AQ76" s="2248"/>
      <c r="AR76" s="2248"/>
      <c r="AS76" s="2700"/>
      <c r="AT76" s="2249"/>
      <c r="AU76" s="1260" t="s">
        <v>446</v>
      </c>
      <c r="AV76" s="1644"/>
      <c r="AW76" s="1626"/>
      <c r="AX76" s="1626" t="str">
        <f>IF(T76="","",T76)</f>
        <v>Группа потребителей</v>
      </c>
      <c r="AY76" s="1626"/>
      <c r="AZ76" s="1626"/>
      <c r="BA76" s="1637">
        <v>0</v>
      </c>
    </row>
    <row s="1852" customFormat="1" customHeight="1" ht="21">
      <c r="A77" s="1365"/>
      <c r="B77" s="1365"/>
      <c r="C77" s="1365"/>
      <c r="D77" s="1365"/>
      <c r="E77" s="2261" t="s">
        <v>105</v>
      </c>
      <c r="F77" s="2261"/>
      <c r="G77" s="2261"/>
      <c r="H77" s="2261"/>
      <c r="I77" s="2288"/>
      <c r="J77" s="2288"/>
      <c r="K77" s="2258" t="str">
        <f>J76&amp;".1"</f>
        <v>3.1.1.1.1.1.1</v>
      </c>
      <c r="L77" s="1371" t="s">
        <v>447</v>
      </c>
      <c r="M77" s="1368"/>
      <c r="N77" s="1368"/>
      <c r="O77" s="1368"/>
      <c r="P77" s="2376"/>
      <c r="Q77" s="2376"/>
      <c r="R77" s="359">
        <v>1</v>
      </c>
      <c r="S77" s="2275" t="str">
        <f>$K77</f>
        <v>3.1.1.1.1.1.1</v>
      </c>
      <c r="T77" s="1349" t="s">
        <v>485</v>
      </c>
      <c r="U77" s="302"/>
      <c r="V77" s="753"/>
      <c r="W77" s="327"/>
      <c r="X77" s="753"/>
      <c r="Y77" s="1259"/>
      <c r="Z77" s="2604"/>
      <c r="AA77" s="2109" t="s">
        <v>67</v>
      </c>
      <c r="AB77" s="2604"/>
      <c r="AC77" s="2109" t="s">
        <v>67</v>
      </c>
      <c r="AD77" s="753">
        <v>5733.88</v>
      </c>
      <c r="AE77" s="327"/>
      <c r="AF77" s="753"/>
      <c r="AG77" s="1259"/>
      <c r="AH77" s="2604">
        <v>46023</v>
      </c>
      <c r="AI77" s="2109" t="s">
        <v>67</v>
      </c>
      <c r="AJ77" s="2604">
        <v>46203</v>
      </c>
      <c r="AK77" s="2109" t="s">
        <v>67</v>
      </c>
      <c r="AL77" s="753">
        <v>6043.51</v>
      </c>
      <c r="AM77" s="327"/>
      <c r="AN77" s="753"/>
      <c r="AO77" s="1259"/>
      <c r="AP77" s="2604">
        <v>46204</v>
      </c>
      <c r="AQ77" s="2109" t="s">
        <v>67</v>
      </c>
      <c r="AR77" s="2604">
        <v>46387</v>
      </c>
      <c r="AS77" s="2109" t="s">
        <v>67</v>
      </c>
      <c r="AT77" s="327"/>
      <c r="AU77" s="2255" t="s">
        <v>448</v>
      </c>
      <c r="AV77" s="1644">
        <f>STRCHECKDATE(V78:AT78)</f>
      </c>
      <c r="AW77" s="1626"/>
      <c r="AX77" s="1626" t="str">
        <f>IF(T77="","",T77)</f>
        <v>вода</v>
      </c>
      <c r="AY77" s="1626"/>
      <c r="AZ77" s="1626"/>
      <c r="BA77" s="1637">
        <v>0</v>
      </c>
    </row>
    <row s="1852" customFormat="1" customHeight="1" ht="0.75">
      <c r="A78" s="1365"/>
      <c r="B78" s="1365"/>
      <c r="C78" s="1365"/>
      <c r="D78" s="1365"/>
      <c r="E78" s="2261" t="s">
        <v>105</v>
      </c>
      <c r="F78" s="2261"/>
      <c r="G78" s="2261"/>
      <c r="H78" s="2261"/>
      <c r="I78" s="2288"/>
      <c r="J78" s="2288"/>
      <c r="K78" s="2258"/>
      <c r="L78" s="1371"/>
      <c r="M78" s="1368"/>
      <c r="N78" s="1368"/>
      <c r="O78" s="1368"/>
      <c r="P78" s="2376"/>
      <c r="Q78" s="2376"/>
      <c r="R78" s="359"/>
      <c r="S78" s="2515"/>
      <c r="T78" s="302"/>
      <c r="U78" s="302"/>
      <c r="V78" s="327"/>
      <c r="W78" s="327"/>
      <c r="X78" s="327"/>
      <c r="Y78" s="330" t="str">
        <f>Z77&amp;"-"&amp;AB77</f>
        <v>-</v>
      </c>
      <c r="Z78" s="2311"/>
      <c r="AA78" s="2109"/>
      <c r="AB78" s="2311"/>
      <c r="AC78" s="2109"/>
      <c r="AD78" s="327"/>
      <c r="AE78" s="327"/>
      <c r="AF78" s="327"/>
      <c r="AG78" s="330" t="str">
        <f>AH77&amp;"-"&amp;AJ77</f>
        <v>46023-46203</v>
      </c>
      <c r="AH78" s="2311"/>
      <c r="AI78" s="2109"/>
      <c r="AJ78" s="2311"/>
      <c r="AK78" s="2109"/>
      <c r="AL78" s="327"/>
      <c r="AM78" s="327"/>
      <c r="AN78" s="327"/>
      <c r="AO78" s="330" t="str">
        <f>AP77&amp;"-"&amp;AR77</f>
        <v>46204-46387</v>
      </c>
      <c r="AP78" s="2311"/>
      <c r="AQ78" s="2109"/>
      <c r="AR78" s="2311"/>
      <c r="AS78" s="2109"/>
      <c r="AT78" s="327"/>
      <c r="AU78" s="2256"/>
      <c r="AV78" s="1644"/>
      <c r="AW78" s="1626"/>
      <c r="AX78" s="1626" t="str">
        <f>IF(T78="","",T78)</f>
        <v/>
      </c>
      <c r="AY78" s="1626"/>
      <c r="AZ78" s="1626"/>
      <c r="BA78" s="1637">
        <v>0</v>
      </c>
    </row>
    <row s="1852" customFormat="1" customHeight="1" ht="15">
      <c r="A79" s="1365"/>
      <c r="B79" s="1365"/>
      <c r="C79" s="1365"/>
      <c r="D79" s="1365"/>
      <c r="E79" s="2261" t="s">
        <v>105</v>
      </c>
      <c r="F79" s="2261"/>
      <c r="G79" s="2261"/>
      <c r="H79" s="2261"/>
      <c r="I79" s="2288"/>
      <c r="J79" s="2258"/>
      <c r="K79" s="1365"/>
      <c r="L79" s="1371"/>
      <c r="M79" s="1368"/>
      <c r="N79" s="1368"/>
      <c r="O79" s="1778"/>
      <c r="P79" s="2376"/>
      <c r="Q79" s="2376"/>
      <c r="R79" s="358"/>
      <c r="S79" s="2652"/>
      <c r="T79" s="2662" t="s">
        <v>449</v>
      </c>
      <c r="U79" s="2654"/>
      <c r="V79" s="2654"/>
      <c r="W79" s="2654"/>
      <c r="X79" s="2654"/>
      <c r="Y79" s="2654"/>
      <c r="Z79" s="2654"/>
      <c r="AA79" s="2654"/>
      <c r="AB79" s="2654"/>
      <c r="AC79" s="2654"/>
      <c r="AD79" s="2654"/>
      <c r="AE79" s="2654"/>
      <c r="AF79" s="2654"/>
      <c r="AG79" s="2654"/>
      <c r="AH79" s="2654"/>
      <c r="AI79" s="2654"/>
      <c r="AJ79" s="2654"/>
      <c r="AK79" s="2654"/>
      <c r="AL79" s="2655"/>
      <c r="AM79" s="2655"/>
      <c r="AN79" s="2655"/>
      <c r="AO79" s="2655"/>
      <c r="AP79" s="2655"/>
      <c r="AQ79" s="2655"/>
      <c r="AR79" s="2655"/>
      <c r="AS79" s="2718"/>
      <c r="AT79" s="2656"/>
      <c r="AU79" s="2257"/>
      <c r="AV79" s="1644"/>
      <c r="AW79" s="1626"/>
      <c r="AX79" s="1626" t="str">
        <f>IF(T79="","",T79)</f>
        <v>Добавить вид теплоносителя (параметры теплоносителя)</v>
      </c>
      <c r="AY79" s="1626"/>
      <c r="AZ79" s="1626"/>
      <c r="BA79" s="1637">
        <v>0</v>
      </c>
    </row>
    <row s="1852" customFormat="1" customHeight="1" ht="15">
      <c r="A80" s="1365"/>
      <c r="B80" s="1365"/>
      <c r="C80" s="1365"/>
      <c r="D80" s="1365"/>
      <c r="E80" s="2261" t="s">
        <v>105</v>
      </c>
      <c r="F80" s="2261"/>
      <c r="G80" s="2261"/>
      <c r="H80" s="2261"/>
      <c r="I80" s="2258"/>
      <c r="J80" s="1365"/>
      <c r="K80" s="1365"/>
      <c r="L80" s="1371"/>
      <c r="M80" s="1368"/>
      <c r="N80" s="1778"/>
      <c r="O80" s="1778"/>
      <c r="P80" s="2376"/>
      <c r="Q80" s="2376"/>
      <c r="R80" s="358"/>
      <c r="S80" s="2652"/>
      <c r="T80" s="2663" t="s">
        <v>450</v>
      </c>
      <c r="U80" s="2654"/>
      <c r="V80" s="2654"/>
      <c r="W80" s="2654"/>
      <c r="X80" s="2654"/>
      <c r="Y80" s="2654"/>
      <c r="Z80" s="2654"/>
      <c r="AA80" s="2654"/>
      <c r="AB80" s="2654"/>
      <c r="AC80" s="2658"/>
      <c r="AD80" s="2654"/>
      <c r="AE80" s="2654"/>
      <c r="AF80" s="2654"/>
      <c r="AG80" s="2654"/>
      <c r="AH80" s="2654"/>
      <c r="AI80" s="2654"/>
      <c r="AJ80" s="2654"/>
      <c r="AK80" s="2658"/>
      <c r="AL80" s="2655"/>
      <c r="AM80" s="2655"/>
      <c r="AN80" s="2655"/>
      <c r="AO80" s="2655"/>
      <c r="AP80" s="2655"/>
      <c r="AQ80" s="2655"/>
      <c r="AR80" s="2655"/>
      <c r="AS80" s="2719"/>
      <c r="AT80" s="2654"/>
      <c r="AU80" s="2660"/>
      <c r="AV80" s="1644"/>
      <c r="AW80" s="1626"/>
      <c r="AX80" s="1626" t="str">
        <f>IF(T80="","",T80)</f>
        <v>Добавить группу потребителей</v>
      </c>
      <c r="AY80" s="1626"/>
      <c r="AZ80" s="1626"/>
      <c r="BA80" s="1637">
        <v>0</v>
      </c>
    </row>
    <row s="1852" customFormat="1" customHeight="1" ht="14.25">
      <c r="A81" s="1365"/>
      <c r="B81" s="1365"/>
      <c r="C81" s="1365"/>
      <c r="D81" s="1365"/>
      <c r="E81" s="2261" t="s">
        <v>105</v>
      </c>
      <c r="F81" s="2261"/>
      <c r="G81" s="2261"/>
      <c r="H81" s="2260"/>
      <c r="I81" s="1365"/>
      <c r="J81" s="1365"/>
      <c r="K81" s="1365"/>
      <c r="L81" s="1371"/>
      <c r="M81" s="1367"/>
      <c r="N81" s="1367"/>
      <c r="O81" s="1368"/>
      <c r="P81" s="1825"/>
      <c r="Q81" s="377"/>
      <c r="R81" s="357"/>
      <c r="S81" s="2652"/>
      <c r="T81" s="2664" t="s">
        <v>451</v>
      </c>
      <c r="U81" s="2654"/>
      <c r="V81" s="2654"/>
      <c r="W81" s="2654"/>
      <c r="X81" s="2654"/>
      <c r="Y81" s="2654"/>
      <c r="Z81" s="2654"/>
      <c r="AA81" s="2654"/>
      <c r="AB81" s="2654"/>
      <c r="AC81" s="2658"/>
      <c r="AD81" s="2654"/>
      <c r="AE81" s="2654"/>
      <c r="AF81" s="2654"/>
      <c r="AG81" s="2654"/>
      <c r="AH81" s="2654"/>
      <c r="AI81" s="2654"/>
      <c r="AJ81" s="2654"/>
      <c r="AK81" s="2658"/>
      <c r="AL81" s="2655"/>
      <c r="AM81" s="2655"/>
      <c r="AN81" s="2655"/>
      <c r="AO81" s="2655"/>
      <c r="AP81" s="2655"/>
      <c r="AQ81" s="2655"/>
      <c r="AR81" s="2655"/>
      <c r="AS81" s="2719"/>
      <c r="AT81" s="2654"/>
      <c r="AU81" s="2660"/>
      <c r="AV81" s="1644"/>
      <c r="AW81" s="1626"/>
      <c r="AX81" s="1626" t="str">
        <f>IF(T81="","",T81)</f>
        <v>Добавить схему подключения</v>
      </c>
      <c r="AY81" s="1626"/>
      <c r="AZ81" s="1626"/>
      <c r="BA81" s="1637">
        <v>0</v>
      </c>
    </row>
    <row s="624" customFormat="1" customHeight="1" ht="0.75">
      <c r="A82" s="1345"/>
      <c r="B82" s="1345"/>
      <c r="C82" s="1345"/>
      <c r="D82" s="1345"/>
      <c r="E82" s="2261" t="s">
        <v>105</v>
      </c>
      <c r="F82" s="2261"/>
      <c r="G82" s="2260"/>
      <c r="H82" s="1345"/>
      <c r="I82" s="1345"/>
      <c r="J82" s="1345"/>
      <c r="K82" s="1345"/>
      <c r="L82" s="1547"/>
      <c r="M82" s="1317"/>
      <c r="N82" s="1317"/>
      <c r="O82" s="1644"/>
      <c r="P82" s="1318"/>
      <c r="Q82" s="1346"/>
      <c r="R82" s="1318"/>
      <c r="S82" s="1320"/>
      <c r="T82" s="1321" t="s">
        <v>179</v>
      </c>
      <c r="U82" s="1322"/>
      <c r="V82" s="1322"/>
      <c r="W82" s="1322"/>
      <c r="X82" s="1322"/>
      <c r="Y82" s="1322"/>
      <c r="Z82" s="1322"/>
      <c r="AA82" s="1322"/>
      <c r="AB82" s="1322"/>
      <c r="AC82" s="1322"/>
      <c r="AD82" s="1322"/>
      <c r="AE82" s="1322"/>
      <c r="AF82" s="1322"/>
      <c r="AG82" s="1322"/>
      <c r="AH82" s="1322"/>
      <c r="AI82" s="1322"/>
      <c r="AJ82" s="1322"/>
      <c r="AK82" s="1322"/>
      <c r="AL82" s="1322"/>
      <c r="AM82" s="1322"/>
      <c r="AN82" s="1322"/>
      <c r="AO82" s="1322"/>
      <c r="AP82" s="1322"/>
      <c r="AQ82" s="1322"/>
      <c r="AR82" s="1322"/>
      <c r="AS82" s="1322"/>
      <c r="AT82" s="1322"/>
      <c r="AU82" s="1322"/>
      <c r="AV82" s="1644"/>
      <c r="AW82" s="1626"/>
      <c r="AX82" s="1626" t="str">
        <f>IF(T82="","",T82)</f>
        <v>Добавить источник для дифференциации</v>
      </c>
      <c r="AY82" s="1626"/>
      <c r="AZ82" s="1626"/>
      <c r="BA82" s="1644">
        <v>0</v>
      </c>
    </row>
    <row s="624" customFormat="1" customHeight="1" ht="0.75">
      <c r="A83" s="1345"/>
      <c r="B83" s="1345"/>
      <c r="C83" s="1345"/>
      <c r="D83" s="1345"/>
      <c r="E83" s="2261" t="s">
        <v>105</v>
      </c>
      <c r="F83" s="2260"/>
      <c r="G83" s="1345"/>
      <c r="H83" s="1345"/>
      <c r="I83" s="1345"/>
      <c r="J83" s="1345"/>
      <c r="K83" s="1345"/>
      <c r="L83" s="1547"/>
      <c r="M83" s="1323"/>
      <c r="N83" s="1323"/>
      <c r="O83" s="1644"/>
      <c r="P83" s="1318"/>
      <c r="Q83" s="1346"/>
      <c r="R83" s="1318"/>
      <c r="S83" s="1324"/>
      <c r="T83" s="1325" t="s">
        <v>180</v>
      </c>
      <c r="U83" s="1326"/>
      <c r="V83" s="1326"/>
      <c r="W83" s="1326"/>
      <c r="X83" s="1326"/>
      <c r="Y83" s="1326"/>
      <c r="Z83" s="1326"/>
      <c r="AA83" s="1326"/>
      <c r="AB83" s="1326"/>
      <c r="AC83" s="1326"/>
      <c r="AD83" s="1326"/>
      <c r="AE83" s="1326"/>
      <c r="AF83" s="1326"/>
      <c r="AG83" s="1326"/>
      <c r="AH83" s="1326"/>
      <c r="AI83" s="1326"/>
      <c r="AJ83" s="1326"/>
      <c r="AK83" s="1326"/>
      <c r="AL83" s="1326"/>
      <c r="AM83" s="1326"/>
      <c r="AN83" s="1326"/>
      <c r="AO83" s="1326"/>
      <c r="AP83" s="1326"/>
      <c r="AQ83" s="1326"/>
      <c r="AR83" s="1326"/>
      <c r="AS83" s="1326"/>
      <c r="AT83" s="1326"/>
      <c r="AU83" s="1326"/>
      <c r="AV83" s="1644"/>
      <c r="AW83" s="1626"/>
      <c r="AX83" s="1626" t="str">
        <f>IF(T83="","",T83)</f>
        <v>Добавить централизованную систему для дифференциации</v>
      </c>
      <c r="AY83" s="1626"/>
      <c r="AZ83" s="1626"/>
      <c r="BA83" s="1644">
        <v>0</v>
      </c>
    </row>
    <row s="624" customFormat="1" customHeight="1" ht="0.75">
      <c r="A84" s="1345"/>
      <c r="B84" s="1345"/>
      <c r="C84" s="1345"/>
      <c r="D84" s="1345"/>
      <c r="E84" s="2260" t="s">
        <v>105</v>
      </c>
      <c r="F84" s="1345"/>
      <c r="G84" s="1345"/>
      <c r="H84" s="1345"/>
      <c r="I84" s="1345"/>
      <c r="J84" s="1345"/>
      <c r="K84" s="1345"/>
      <c r="L84" s="1547"/>
      <c r="M84" s="1323"/>
      <c r="N84" s="1323"/>
      <c r="O84" s="1644"/>
      <c r="P84" s="1318"/>
      <c r="Q84" s="1346"/>
      <c r="R84" s="1318"/>
      <c r="S84" s="1324"/>
      <c r="T84" s="1327" t="s">
        <v>181</v>
      </c>
      <c r="U84" s="1326"/>
      <c r="V84" s="1326"/>
      <c r="W84" s="1326"/>
      <c r="X84" s="1326"/>
      <c r="Y84" s="1326"/>
      <c r="Z84" s="1326"/>
      <c r="AA84" s="1326"/>
      <c r="AB84" s="1326"/>
      <c r="AC84" s="1326"/>
      <c r="AD84" s="1326"/>
      <c r="AE84" s="1326"/>
      <c r="AF84" s="1326"/>
      <c r="AG84" s="1326"/>
      <c r="AH84" s="1326"/>
      <c r="AI84" s="1326"/>
      <c r="AJ84" s="1326"/>
      <c r="AK84" s="1326"/>
      <c r="AL84" s="1326"/>
      <c r="AM84" s="1326"/>
      <c r="AN84" s="1326"/>
      <c r="AO84" s="1326"/>
      <c r="AP84" s="1326"/>
      <c r="AQ84" s="1326"/>
      <c r="AR84" s="1326"/>
      <c r="AS84" s="1326"/>
      <c r="AT84" s="1326"/>
      <c r="AU84" s="1326"/>
      <c r="AV84" s="1644"/>
      <c r="AW84" s="1626"/>
      <c r="AX84" s="1626" t="str">
        <f>IF(T84="","",T84)</f>
        <v>Добавить территорию для дифференциации</v>
      </c>
      <c r="AY84" s="1626"/>
      <c r="AZ84" s="1626"/>
      <c r="BA84" s="1644">
        <v>0</v>
      </c>
    </row>
    <row s="1852" customFormat="1" customHeight="1" ht="21">
      <c r="A85" s="1365" t="s">
        <v>194</v>
      </c>
      <c r="B85" s="1365"/>
      <c r="C85" s="1365"/>
      <c r="D85" s="1365"/>
      <c r="E85" s="2260" t="s">
        <v>92</v>
      </c>
      <c r="F85" s="1365"/>
      <c r="G85" s="1365"/>
      <c r="H85" s="1365"/>
      <c r="I85" s="1365"/>
      <c r="J85" s="1365"/>
      <c r="K85" s="1365"/>
      <c r="L85" s="1371"/>
      <c r="M85" s="1367"/>
      <c r="N85" s="1367"/>
      <c r="O85" s="1367"/>
      <c r="P85" s="2399"/>
      <c r="Q85" s="1825"/>
      <c r="R85" s="357"/>
      <c r="S85" s="2275" t="str">
        <f>INDEX(PT_DIFFERENTIATION_NUM_NTAR,MATCH(A85,PT_DIFFERENTIATION_NTAR_ID,0))</f>
        <v>4</v>
      </c>
      <c r="T85" s="1527" t="s">
        <v>134</v>
      </c>
      <c r="U85" s="302"/>
      <c r="V85" s="2244"/>
      <c r="W85" s="2245"/>
      <c r="X85" s="2245"/>
      <c r="Y85" s="2245"/>
      <c r="Z85" s="2245"/>
      <c r="AA85" s="2245"/>
      <c r="AB85" s="2245"/>
      <c r="AC85" s="2246"/>
      <c r="AD85" s="2244" t="str">
        <f>INDEX(PT_DIFFERENTIATION_NTAR,MATCH(A85,PT_DIFFERENTIATION_NTAR_ID,0))</f>
        <v>Тепловая энергия с.п. Полноват</v>
      </c>
      <c r="AE85" s="2245"/>
      <c r="AF85" s="2245"/>
      <c r="AG85" s="2245"/>
      <c r="AH85" s="2245"/>
      <c r="AI85" s="2245"/>
      <c r="AJ85" s="2245"/>
      <c r="AK85" s="2245"/>
      <c r="AL85" s="2244"/>
      <c r="AM85" s="2245"/>
      <c r="AN85" s="2245"/>
      <c r="AO85" s="2245"/>
      <c r="AP85" s="2245"/>
      <c r="AQ85" s="2245"/>
      <c r="AR85" s="2245"/>
      <c r="AS85" s="2699"/>
      <c r="AT85" s="2246"/>
      <c r="AU85" s="1260" t="s">
        <v>434</v>
      </c>
      <c r="AV85" s="1644"/>
      <c r="AW85" s="1626"/>
      <c r="AX85" s="1626" t="str">
        <f>IF(T85="","",T85)</f>
        <v>Наименование тарифа</v>
      </c>
      <c r="AY85" s="1626"/>
      <c r="AZ85" s="1626"/>
      <c r="BA85" s="1637">
        <v>0</v>
      </c>
    </row>
    <row s="1852" customFormat="1" customHeight="1" ht="21">
      <c r="A86" s="1365"/>
      <c r="B86" s="1365" t="s">
        <v>195</v>
      </c>
      <c r="C86" s="1365"/>
      <c r="D86" s="1365"/>
      <c r="E86" s="2261" t="s">
        <v>91</v>
      </c>
      <c r="F86" s="2260">
        <v>1</v>
      </c>
      <c r="G86" s="1365"/>
      <c r="H86" s="1365"/>
      <c r="I86" s="1365"/>
      <c r="J86" s="1365"/>
      <c r="K86" s="1365"/>
      <c r="L86" s="1371"/>
      <c r="M86" s="1367"/>
      <c r="N86" s="1367"/>
      <c r="O86" s="1367"/>
      <c r="P86" s="2127"/>
      <c r="Q86" s="354"/>
      <c r="R86" s="355"/>
      <c r="S86" s="2275" t="str">
        <f>INDEX(PT_DIFFERENTIATION_NUM_TER,MATCH(B86,PT_DIFFERENTIATION_TER_ID,0))</f>
        <v>4.1</v>
      </c>
      <c r="T86" s="1524" t="s">
        <v>435</v>
      </c>
      <c r="U86" s="302"/>
      <c r="V86" s="2244"/>
      <c r="W86" s="2245"/>
      <c r="X86" s="2245"/>
      <c r="Y86" s="2245"/>
      <c r="Z86" s="2245"/>
      <c r="AA86" s="2245"/>
      <c r="AB86" s="2245"/>
      <c r="AC86" s="2246"/>
      <c r="AD86" s="2244" t="str">
        <f>INDEX(PT_DIFFERENTIATION_TER,MATCH(B86,PT_DIFFERENTIATION_TER_ID,0))</f>
        <v>Территория 4</v>
      </c>
      <c r="AE86" s="2245"/>
      <c r="AF86" s="2245"/>
      <c r="AG86" s="2245"/>
      <c r="AH86" s="2245"/>
      <c r="AI86" s="2245"/>
      <c r="AJ86" s="2245"/>
      <c r="AK86" s="2245"/>
      <c r="AL86" s="2244"/>
      <c r="AM86" s="2245"/>
      <c r="AN86" s="2245"/>
      <c r="AO86" s="2245"/>
      <c r="AP86" s="2245"/>
      <c r="AQ86" s="2245"/>
      <c r="AR86" s="2245"/>
      <c r="AS86" s="2699"/>
      <c r="AT86" s="2246"/>
      <c r="AU86" s="1260" t="s">
        <v>436</v>
      </c>
      <c r="AV86" s="1644"/>
      <c r="AW86" s="1626"/>
      <c r="AX86" s="1626" t="str">
        <f>IF(T86="","",T86)</f>
        <v>Территория действия тарифа</v>
      </c>
      <c r="AY86" s="1626"/>
      <c r="AZ86" s="1626"/>
      <c r="BA86" s="1637">
        <v>0</v>
      </c>
    </row>
    <row s="1852" customFormat="1" customHeight="1" ht="23.25">
      <c r="A87" s="1365"/>
      <c r="B87" s="1365"/>
      <c r="C87" s="1365" t="s">
        <v>196</v>
      </c>
      <c r="D87" s="1365"/>
      <c r="E87" s="2261" t="s">
        <v>91</v>
      </c>
      <c r="F87" s="2261"/>
      <c r="G87" s="2260">
        <v>1</v>
      </c>
      <c r="H87" s="1365"/>
      <c r="I87" s="1365"/>
      <c r="J87" s="1365"/>
      <c r="K87" s="1365"/>
      <c r="L87" s="1371"/>
      <c r="M87" s="1367"/>
      <c r="N87" s="1367"/>
      <c r="O87" s="1367"/>
      <c r="P87" s="356"/>
      <c r="Q87" s="354"/>
      <c r="R87" s="355"/>
      <c r="S87" s="2275" t="str">
        <f>INDEX(PT_DIFFERENTIATION_NUM_CS,MATCH(C87,PT_DIFFERENTIATION_CS_ID,0))</f>
        <v>4.1.1</v>
      </c>
      <c r="T87" s="311" t="s">
        <v>437</v>
      </c>
      <c r="U87" s="302"/>
      <c r="V87" s="2244"/>
      <c r="W87" s="2245"/>
      <c r="X87" s="2245"/>
      <c r="Y87" s="2245"/>
      <c r="Z87" s="2245"/>
      <c r="AA87" s="2245"/>
      <c r="AB87" s="2245"/>
      <c r="AC87" s="2246"/>
      <c r="AD87" s="2244" t="str">
        <f>INDEX(PT_DIFFERENTIATION_CS,MATCH(C87,PT_DIFFERENTIATION_CS_ID,0))</f>
        <v>с.п. Полноват</v>
      </c>
      <c r="AE87" s="2245"/>
      <c r="AF87" s="2245"/>
      <c r="AG87" s="2245"/>
      <c r="AH87" s="2245"/>
      <c r="AI87" s="2245"/>
      <c r="AJ87" s="2245"/>
      <c r="AK87" s="2245"/>
      <c r="AL87" s="2244"/>
      <c r="AM87" s="2245"/>
      <c r="AN87" s="2245"/>
      <c r="AO87" s="2245"/>
      <c r="AP87" s="2245"/>
      <c r="AQ87" s="2245"/>
      <c r="AR87" s="2245"/>
      <c r="AS87" s="2699"/>
      <c r="AT87" s="2246"/>
      <c r="AU87" s="1260" t="s">
        <v>438</v>
      </c>
      <c r="AV87" s="1644"/>
      <c r="AW87" s="1626"/>
      <c r="AX87" s="1626" t="str">
        <f>IF(T87="","",T87)</f>
        <v>Наименование системы теплоснабжения </v>
      </c>
      <c r="AY87" s="1626"/>
      <c r="AZ87" s="1626"/>
      <c r="BA87" s="1637">
        <v>0</v>
      </c>
    </row>
    <row s="1852" customFormat="1" customHeight="1" ht="21">
      <c r="A88" s="1365"/>
      <c r="B88" s="1365"/>
      <c r="C88" s="1365"/>
      <c r="D88" s="1365" t="s">
        <v>197</v>
      </c>
      <c r="E88" s="2261" t="s">
        <v>91</v>
      </c>
      <c r="F88" s="2261"/>
      <c r="G88" s="2261"/>
      <c r="H88" s="2260">
        <v>1</v>
      </c>
      <c r="I88" s="1365"/>
      <c r="J88" s="1365"/>
      <c r="K88" s="1365"/>
      <c r="L88" s="1371"/>
      <c r="M88" s="1367"/>
      <c r="N88" s="1367"/>
      <c r="O88" s="1367"/>
      <c r="P88" s="356"/>
      <c r="Q88" s="354"/>
      <c r="R88" s="355"/>
      <c r="S88" s="2275" t="str">
        <f>INDEX(PT_DIFFERENTIATION_NUM_IST_TE,MATCH(D88,PT_DIFFERENTIATION_IST_TE_ID,0))</f>
        <v>4.1.1.1</v>
      </c>
      <c r="T88" s="312" t="s">
        <v>439</v>
      </c>
      <c r="U88" s="302"/>
      <c r="V88" s="2244"/>
      <c r="W88" s="2245"/>
      <c r="X88" s="2245"/>
      <c r="Y88" s="2245"/>
      <c r="Z88" s="2245"/>
      <c r="AA88" s="2245"/>
      <c r="AB88" s="2245"/>
      <c r="AC88" s="2246"/>
      <c r="AD88" s="2244" t="str">
        <f>INDEX(PT_DIFFERENTIATION_IST_TE,MATCH(D88,PT_DIFFERENTIATION_IST_TE_ID,0))</f>
        <v>без дифференциации</v>
      </c>
      <c r="AE88" s="2245"/>
      <c r="AF88" s="2245"/>
      <c r="AG88" s="2245"/>
      <c r="AH88" s="2245"/>
      <c r="AI88" s="2245"/>
      <c r="AJ88" s="2245"/>
      <c r="AK88" s="2245"/>
      <c r="AL88" s="2244"/>
      <c r="AM88" s="2245"/>
      <c r="AN88" s="2245"/>
      <c r="AO88" s="2245"/>
      <c r="AP88" s="2245"/>
      <c r="AQ88" s="2245"/>
      <c r="AR88" s="2245"/>
      <c r="AS88" s="2699"/>
      <c r="AT88" s="2246"/>
      <c r="AU88" s="1260" t="s">
        <v>440</v>
      </c>
      <c r="AV88" s="1644"/>
      <c r="AW88" s="1626"/>
      <c r="AX88" s="1626" t="str">
        <f>IF(T88="","",T88)</f>
        <v>Источник тепловой энергии  </v>
      </c>
      <c r="AY88" s="1626"/>
      <c r="AZ88" s="1626"/>
      <c r="BA88" s="1637">
        <v>0</v>
      </c>
    </row>
    <row s="1852" customFormat="1" customHeight="1" ht="47.25">
      <c r="A89" s="1365"/>
      <c r="B89" s="1365"/>
      <c r="C89" s="1365"/>
      <c r="D89" s="1365"/>
      <c r="E89" s="2261" t="s">
        <v>91</v>
      </c>
      <c r="F89" s="2261"/>
      <c r="G89" s="2261"/>
      <c r="H89" s="2261"/>
      <c r="I89" s="2258" t="str">
        <f>S88&amp;".1"</f>
        <v>4.1.1.1.1</v>
      </c>
      <c r="J89" s="1365"/>
      <c r="K89" s="1365"/>
      <c r="L89" s="1371" t="s">
        <v>441</v>
      </c>
      <c r="M89" s="1368"/>
      <c r="N89" s="1778"/>
      <c r="O89" s="1778"/>
      <c r="P89" s="2376">
        <v>1</v>
      </c>
      <c r="Q89" s="2376"/>
      <c r="R89" s="358"/>
      <c r="S89" s="2275" t="str">
        <f>$I89</f>
        <v>4.1.1.1.1</v>
      </c>
      <c r="T89" s="287" t="s">
        <v>442</v>
      </c>
      <c r="U89" s="302"/>
      <c r="V89" s="2247"/>
      <c r="W89" s="2248"/>
      <c r="X89" s="2248"/>
      <c r="Y89" s="2248"/>
      <c r="Z89" s="2248"/>
      <c r="AA89" s="2248"/>
      <c r="AB89" s="2248"/>
      <c r="AC89" s="2249"/>
      <c r="AD89" s="2247" t="s">
        <v>484</v>
      </c>
      <c r="AE89" s="2248"/>
      <c r="AF89" s="2248"/>
      <c r="AG89" s="2248"/>
      <c r="AH89" s="2248"/>
      <c r="AI89" s="2248"/>
      <c r="AJ89" s="2248"/>
      <c r="AK89" s="2248"/>
      <c r="AL89" s="2247"/>
      <c r="AM89" s="2248"/>
      <c r="AN89" s="2248"/>
      <c r="AO89" s="2248"/>
      <c r="AP89" s="2248"/>
      <c r="AQ89" s="2248"/>
      <c r="AR89" s="2248"/>
      <c r="AS89" s="2700"/>
      <c r="AT89" s="2249"/>
      <c r="AU89" s="1260" t="s">
        <v>443</v>
      </c>
      <c r="AV89" s="1644"/>
      <c r="AW89" s="1626"/>
      <c r="AX89" s="1626" t="str">
        <f>IF(T89="","",T89)</f>
        <v>Схема подключения теплопотребляющей установки к коллектору источника тепловой энергии</v>
      </c>
      <c r="AY89" s="1626"/>
      <c r="AZ89" s="1626"/>
      <c r="BA89" s="1637">
        <v>0</v>
      </c>
    </row>
    <row s="1852" customFormat="1" customHeight="1" ht="21">
      <c r="A90" s="1365"/>
      <c r="B90" s="1365"/>
      <c r="C90" s="1365"/>
      <c r="D90" s="1365"/>
      <c r="E90" s="2261" t="s">
        <v>91</v>
      </c>
      <c r="F90" s="2261"/>
      <c r="G90" s="2261"/>
      <c r="H90" s="2261"/>
      <c r="I90" s="2288"/>
      <c r="J90" s="2258" t="str">
        <f>I89&amp;".1"</f>
        <v>4.1.1.1.1.1</v>
      </c>
      <c r="K90" s="1365"/>
      <c r="L90" s="1371" t="s">
        <v>444</v>
      </c>
      <c r="M90" s="1368"/>
      <c r="N90" s="1368"/>
      <c r="O90" s="1778"/>
      <c r="P90" s="2376"/>
      <c r="Q90" s="2376">
        <v>1</v>
      </c>
      <c r="R90" s="359"/>
      <c r="S90" s="2275" t="str">
        <f>$J90</f>
        <v>4.1.1.1.1.1</v>
      </c>
      <c r="T90" s="288" t="s">
        <v>445</v>
      </c>
      <c r="U90" s="302"/>
      <c r="V90" s="2247"/>
      <c r="W90" s="2248"/>
      <c r="X90" s="2248"/>
      <c r="Y90" s="2248"/>
      <c r="Z90" s="2248"/>
      <c r="AA90" s="2248"/>
      <c r="AB90" s="2248"/>
      <c r="AC90" s="2249"/>
      <c r="AD90" s="2247" t="s">
        <v>484</v>
      </c>
      <c r="AE90" s="2248"/>
      <c r="AF90" s="2248"/>
      <c r="AG90" s="2248"/>
      <c r="AH90" s="2248"/>
      <c r="AI90" s="2248"/>
      <c r="AJ90" s="2248"/>
      <c r="AK90" s="2248"/>
      <c r="AL90" s="2247"/>
      <c r="AM90" s="2248"/>
      <c r="AN90" s="2248"/>
      <c r="AO90" s="2248"/>
      <c r="AP90" s="2248"/>
      <c r="AQ90" s="2248"/>
      <c r="AR90" s="2248"/>
      <c r="AS90" s="2700"/>
      <c r="AT90" s="2249"/>
      <c r="AU90" s="1260" t="s">
        <v>446</v>
      </c>
      <c r="AV90" s="1644"/>
      <c r="AW90" s="1626"/>
      <c r="AX90" s="1626" t="str">
        <f>IF(T90="","",T90)</f>
        <v>Группа потребителей</v>
      </c>
      <c r="AY90" s="1626"/>
      <c r="AZ90" s="1626"/>
      <c r="BA90" s="1637">
        <v>0</v>
      </c>
    </row>
    <row s="1852" customFormat="1" customHeight="1" ht="21">
      <c r="A91" s="1365"/>
      <c r="B91" s="1365"/>
      <c r="C91" s="1365"/>
      <c r="D91" s="1365"/>
      <c r="E91" s="2261" t="s">
        <v>91</v>
      </c>
      <c r="F91" s="2261"/>
      <c r="G91" s="2261"/>
      <c r="H91" s="2261"/>
      <c r="I91" s="2288"/>
      <c r="J91" s="2288"/>
      <c r="K91" s="2258" t="str">
        <f>J90&amp;".1"</f>
        <v>4.1.1.1.1.1.1</v>
      </c>
      <c r="L91" s="1371" t="s">
        <v>447</v>
      </c>
      <c r="M91" s="1368"/>
      <c r="N91" s="1368"/>
      <c r="O91" s="1368"/>
      <c r="P91" s="2376"/>
      <c r="Q91" s="2376"/>
      <c r="R91" s="359">
        <v>1</v>
      </c>
      <c r="S91" s="2275" t="str">
        <f>$K91</f>
        <v>4.1.1.1.1.1.1</v>
      </c>
      <c r="T91" s="1349" t="s">
        <v>485</v>
      </c>
      <c r="U91" s="302"/>
      <c r="V91" s="753"/>
      <c r="W91" s="327"/>
      <c r="X91" s="753"/>
      <c r="Y91" s="1259"/>
      <c r="Z91" s="2604"/>
      <c r="AA91" s="2109" t="s">
        <v>67</v>
      </c>
      <c r="AB91" s="2604"/>
      <c r="AC91" s="2109" t="s">
        <v>67</v>
      </c>
      <c r="AD91" s="753">
        <v>8531.14</v>
      </c>
      <c r="AE91" s="327"/>
      <c r="AF91" s="753"/>
      <c r="AG91" s="1259"/>
      <c r="AH91" s="2604">
        <v>46023</v>
      </c>
      <c r="AI91" s="2109" t="s">
        <v>67</v>
      </c>
      <c r="AJ91" s="2604">
        <v>46203</v>
      </c>
      <c r="AK91" s="2109" t="s">
        <v>67</v>
      </c>
      <c r="AL91" s="753">
        <v>8991.82</v>
      </c>
      <c r="AM91" s="327"/>
      <c r="AN91" s="753"/>
      <c r="AO91" s="1259"/>
      <c r="AP91" s="2604">
        <v>46204</v>
      </c>
      <c r="AQ91" s="2109" t="s">
        <v>67</v>
      </c>
      <c r="AR91" s="2604">
        <v>46387</v>
      </c>
      <c r="AS91" s="2109" t="s">
        <v>67</v>
      </c>
      <c r="AT91" s="327"/>
      <c r="AU91" s="2255" t="s">
        <v>448</v>
      </c>
      <c r="AV91" s="1644">
        <f>STRCHECKDATE(V92:AT92)</f>
      </c>
      <c r="AW91" s="1626"/>
      <c r="AX91" s="1626" t="str">
        <f>IF(T91="","",T91)</f>
        <v>вода</v>
      </c>
      <c r="AY91" s="1626"/>
      <c r="AZ91" s="1626"/>
      <c r="BA91" s="1637">
        <v>0</v>
      </c>
    </row>
    <row s="1852" customFormat="1" customHeight="1" ht="0.75">
      <c r="A92" s="1365"/>
      <c r="B92" s="1365"/>
      <c r="C92" s="1365"/>
      <c r="D92" s="1365"/>
      <c r="E92" s="2261" t="s">
        <v>91</v>
      </c>
      <c r="F92" s="2261"/>
      <c r="G92" s="2261"/>
      <c r="H92" s="2261"/>
      <c r="I92" s="2288"/>
      <c r="J92" s="2288"/>
      <c r="K92" s="2258"/>
      <c r="L92" s="1371"/>
      <c r="M92" s="1368"/>
      <c r="N92" s="1368"/>
      <c r="O92" s="1368"/>
      <c r="P92" s="2376"/>
      <c r="Q92" s="2376"/>
      <c r="R92" s="359"/>
      <c r="S92" s="2515"/>
      <c r="T92" s="302"/>
      <c r="U92" s="302"/>
      <c r="V92" s="327"/>
      <c r="W92" s="327"/>
      <c r="X92" s="327"/>
      <c r="Y92" s="330" t="str">
        <f>Z91&amp;"-"&amp;AB91</f>
        <v>-</v>
      </c>
      <c r="Z92" s="2311"/>
      <c r="AA92" s="2109"/>
      <c r="AB92" s="2311"/>
      <c r="AC92" s="2109"/>
      <c r="AD92" s="327"/>
      <c r="AE92" s="327"/>
      <c r="AF92" s="327"/>
      <c r="AG92" s="330" t="str">
        <f>AH91&amp;"-"&amp;AJ91</f>
        <v>46023-46203</v>
      </c>
      <c r="AH92" s="2311"/>
      <c r="AI92" s="2109"/>
      <c r="AJ92" s="2311"/>
      <c r="AK92" s="2109"/>
      <c r="AL92" s="327"/>
      <c r="AM92" s="327"/>
      <c r="AN92" s="327"/>
      <c r="AO92" s="330" t="str">
        <f>AP91&amp;"-"&amp;AR91</f>
        <v>46204-46387</v>
      </c>
      <c r="AP92" s="2311"/>
      <c r="AQ92" s="2109"/>
      <c r="AR92" s="2311"/>
      <c r="AS92" s="2109"/>
      <c r="AT92" s="327"/>
      <c r="AU92" s="2256"/>
      <c r="AV92" s="1644"/>
      <c r="AW92" s="1626"/>
      <c r="AX92" s="1626" t="str">
        <f>IF(T92="","",T92)</f>
        <v/>
      </c>
      <c r="AY92" s="1626"/>
      <c r="AZ92" s="1626"/>
      <c r="BA92" s="1637">
        <v>0</v>
      </c>
    </row>
    <row s="1852" customFormat="1" customHeight="1" ht="15">
      <c r="A93" s="1365"/>
      <c r="B93" s="1365"/>
      <c r="C93" s="1365"/>
      <c r="D93" s="1365"/>
      <c r="E93" s="2261" t="s">
        <v>91</v>
      </c>
      <c r="F93" s="2261"/>
      <c r="G93" s="2261"/>
      <c r="H93" s="2261"/>
      <c r="I93" s="2288"/>
      <c r="J93" s="2258"/>
      <c r="K93" s="1365"/>
      <c r="L93" s="1371"/>
      <c r="M93" s="1368"/>
      <c r="N93" s="1368"/>
      <c r="O93" s="1778"/>
      <c r="P93" s="2376"/>
      <c r="Q93" s="2376"/>
      <c r="R93" s="358"/>
      <c r="S93" s="2652"/>
      <c r="T93" s="2665" t="s">
        <v>449</v>
      </c>
      <c r="U93" s="2654"/>
      <c r="V93" s="2654"/>
      <c r="W93" s="2654"/>
      <c r="X93" s="2654"/>
      <c r="Y93" s="2654"/>
      <c r="Z93" s="2654"/>
      <c r="AA93" s="2654"/>
      <c r="AB93" s="2654"/>
      <c r="AC93" s="2654"/>
      <c r="AD93" s="2654"/>
      <c r="AE93" s="2654"/>
      <c r="AF93" s="2654"/>
      <c r="AG93" s="2654"/>
      <c r="AH93" s="2654"/>
      <c r="AI93" s="2654"/>
      <c r="AJ93" s="2654"/>
      <c r="AK93" s="2654"/>
      <c r="AL93" s="2655"/>
      <c r="AM93" s="2655"/>
      <c r="AN93" s="2655"/>
      <c r="AO93" s="2655"/>
      <c r="AP93" s="2655"/>
      <c r="AQ93" s="2655"/>
      <c r="AR93" s="2655"/>
      <c r="AS93" s="2718"/>
      <c r="AT93" s="2656"/>
      <c r="AU93" s="2257"/>
      <c r="AV93" s="1644"/>
      <c r="AW93" s="1626"/>
      <c r="AX93" s="1626" t="str">
        <f>IF(T93="","",T93)</f>
        <v>Добавить вид теплоносителя (параметры теплоносителя)</v>
      </c>
      <c r="AY93" s="1626"/>
      <c r="AZ93" s="1626"/>
      <c r="BA93" s="1637">
        <v>0</v>
      </c>
    </row>
    <row s="1852" customFormat="1" customHeight="1" ht="15">
      <c r="A94" s="1365"/>
      <c r="B94" s="1365"/>
      <c r="C94" s="1365"/>
      <c r="D94" s="1365"/>
      <c r="E94" s="2261" t="s">
        <v>91</v>
      </c>
      <c r="F94" s="2261"/>
      <c r="G94" s="2261"/>
      <c r="H94" s="2261"/>
      <c r="I94" s="2258"/>
      <c r="J94" s="1365"/>
      <c r="K94" s="1365"/>
      <c r="L94" s="1371"/>
      <c r="M94" s="1368"/>
      <c r="N94" s="1778"/>
      <c r="O94" s="1778"/>
      <c r="P94" s="2376"/>
      <c r="Q94" s="2376"/>
      <c r="R94" s="358"/>
      <c r="S94" s="2652"/>
      <c r="T94" s="2666" t="s">
        <v>450</v>
      </c>
      <c r="U94" s="2654"/>
      <c r="V94" s="2654"/>
      <c r="W94" s="2654"/>
      <c r="X94" s="2654"/>
      <c r="Y94" s="2654"/>
      <c r="Z94" s="2654"/>
      <c r="AA94" s="2654"/>
      <c r="AB94" s="2654"/>
      <c r="AC94" s="2658"/>
      <c r="AD94" s="2654"/>
      <c r="AE94" s="2654"/>
      <c r="AF94" s="2654"/>
      <c r="AG94" s="2654"/>
      <c r="AH94" s="2654"/>
      <c r="AI94" s="2654"/>
      <c r="AJ94" s="2654"/>
      <c r="AK94" s="2658"/>
      <c r="AL94" s="2655"/>
      <c r="AM94" s="2655"/>
      <c r="AN94" s="2655"/>
      <c r="AO94" s="2655"/>
      <c r="AP94" s="2655"/>
      <c r="AQ94" s="2655"/>
      <c r="AR94" s="2655"/>
      <c r="AS94" s="2719"/>
      <c r="AT94" s="2654"/>
      <c r="AU94" s="2660"/>
      <c r="AV94" s="1644"/>
      <c r="AW94" s="1626"/>
      <c r="AX94" s="1626" t="str">
        <f>IF(T94="","",T94)</f>
        <v>Добавить группу потребителей</v>
      </c>
      <c r="AY94" s="1626"/>
      <c r="AZ94" s="1626"/>
      <c r="BA94" s="1637">
        <v>0</v>
      </c>
    </row>
    <row s="1852" customFormat="1" customHeight="1" ht="14.25">
      <c r="A95" s="1365"/>
      <c r="B95" s="1365"/>
      <c r="C95" s="1365"/>
      <c r="D95" s="1365"/>
      <c r="E95" s="2261" t="s">
        <v>91</v>
      </c>
      <c r="F95" s="2261"/>
      <c r="G95" s="2261"/>
      <c r="H95" s="2260"/>
      <c r="I95" s="1365"/>
      <c r="J95" s="1365"/>
      <c r="K95" s="1365"/>
      <c r="L95" s="1371"/>
      <c r="M95" s="1367"/>
      <c r="N95" s="1367"/>
      <c r="O95" s="1368"/>
      <c r="P95" s="1825"/>
      <c r="Q95" s="377"/>
      <c r="R95" s="357"/>
      <c r="S95" s="2652"/>
      <c r="T95" s="2667" t="s">
        <v>451</v>
      </c>
      <c r="U95" s="2654"/>
      <c r="V95" s="2654"/>
      <c r="W95" s="2654"/>
      <c r="X95" s="2654"/>
      <c r="Y95" s="2654"/>
      <c r="Z95" s="2654"/>
      <c r="AA95" s="2654"/>
      <c r="AB95" s="2654"/>
      <c r="AC95" s="2658"/>
      <c r="AD95" s="2654"/>
      <c r="AE95" s="2654"/>
      <c r="AF95" s="2654"/>
      <c r="AG95" s="2654"/>
      <c r="AH95" s="2654"/>
      <c r="AI95" s="2654"/>
      <c r="AJ95" s="2654"/>
      <c r="AK95" s="2658"/>
      <c r="AL95" s="2655"/>
      <c r="AM95" s="2655"/>
      <c r="AN95" s="2655"/>
      <c r="AO95" s="2655"/>
      <c r="AP95" s="2655"/>
      <c r="AQ95" s="2655"/>
      <c r="AR95" s="2655"/>
      <c r="AS95" s="2719"/>
      <c r="AT95" s="2654"/>
      <c r="AU95" s="2660"/>
      <c r="AV95" s="1644"/>
      <c r="AW95" s="1626"/>
      <c r="AX95" s="1626" t="str">
        <f>IF(T95="","",T95)</f>
        <v>Добавить схему подключения</v>
      </c>
      <c r="AY95" s="1626"/>
      <c r="AZ95" s="1626"/>
      <c r="BA95" s="1637">
        <v>0</v>
      </c>
    </row>
    <row s="624" customFormat="1" customHeight="1" ht="0.75">
      <c r="A96" s="1345"/>
      <c r="B96" s="1345"/>
      <c r="C96" s="1345"/>
      <c r="D96" s="1345"/>
      <c r="E96" s="2261" t="s">
        <v>91</v>
      </c>
      <c r="F96" s="2261"/>
      <c r="G96" s="2260"/>
      <c r="H96" s="1345"/>
      <c r="I96" s="1345"/>
      <c r="J96" s="1345"/>
      <c r="K96" s="1345"/>
      <c r="L96" s="1547"/>
      <c r="M96" s="1317"/>
      <c r="N96" s="1317"/>
      <c r="O96" s="1644"/>
      <c r="P96" s="1318"/>
      <c r="Q96" s="1346"/>
      <c r="R96" s="1318"/>
      <c r="S96" s="1320"/>
      <c r="T96" s="1321" t="s">
        <v>179</v>
      </c>
      <c r="U96" s="1322"/>
      <c r="V96" s="1322"/>
      <c r="W96" s="1322"/>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322"/>
      <c r="AS96" s="1322"/>
      <c r="AT96" s="1322"/>
      <c r="AU96" s="1322"/>
      <c r="AV96" s="1644"/>
      <c r="AW96" s="1626"/>
      <c r="AX96" s="1626" t="str">
        <f>IF(T96="","",T96)</f>
        <v>Добавить источник для дифференциации</v>
      </c>
      <c r="AY96" s="1626"/>
      <c r="AZ96" s="1626"/>
      <c r="BA96" s="1644">
        <v>0</v>
      </c>
    </row>
    <row s="624" customFormat="1" customHeight="1" ht="0.75">
      <c r="A97" s="1345"/>
      <c r="B97" s="1345"/>
      <c r="C97" s="1345"/>
      <c r="D97" s="1345"/>
      <c r="E97" s="2261" t="s">
        <v>91</v>
      </c>
      <c r="F97" s="2260"/>
      <c r="G97" s="1345"/>
      <c r="H97" s="1345"/>
      <c r="I97" s="1345"/>
      <c r="J97" s="1345"/>
      <c r="K97" s="1345"/>
      <c r="L97" s="1547"/>
      <c r="M97" s="1323"/>
      <c r="N97" s="1323"/>
      <c r="O97" s="1644"/>
      <c r="P97" s="1318"/>
      <c r="Q97" s="1346"/>
      <c r="R97" s="1318"/>
      <c r="S97" s="1324"/>
      <c r="T97" s="1325" t="s">
        <v>180</v>
      </c>
      <c r="U97" s="1326"/>
      <c r="V97" s="1326"/>
      <c r="W97" s="1326"/>
      <c r="X97" s="1326"/>
      <c r="Y97" s="1326"/>
      <c r="Z97" s="1326"/>
      <c r="AA97" s="1326"/>
      <c r="AB97" s="1326"/>
      <c r="AC97" s="1326"/>
      <c r="AD97" s="1326"/>
      <c r="AE97" s="1326"/>
      <c r="AF97" s="1326"/>
      <c r="AG97" s="1326"/>
      <c r="AH97" s="1326"/>
      <c r="AI97" s="1326"/>
      <c r="AJ97" s="1326"/>
      <c r="AK97" s="1326"/>
      <c r="AL97" s="1326"/>
      <c r="AM97" s="1326"/>
      <c r="AN97" s="1326"/>
      <c r="AO97" s="1326"/>
      <c r="AP97" s="1326"/>
      <c r="AQ97" s="1326"/>
      <c r="AR97" s="1326"/>
      <c r="AS97" s="1326"/>
      <c r="AT97" s="1326"/>
      <c r="AU97" s="1326"/>
      <c r="AV97" s="1644"/>
      <c r="AW97" s="1626"/>
      <c r="AX97" s="1626" t="str">
        <f>IF(T97="","",T97)</f>
        <v>Добавить централизованную систему для дифференциации</v>
      </c>
      <c r="AY97" s="1626"/>
      <c r="AZ97" s="1626"/>
      <c r="BA97" s="1644">
        <v>0</v>
      </c>
    </row>
    <row s="624" customFormat="1" customHeight="1" ht="0.75">
      <c r="A98" s="1345"/>
      <c r="B98" s="1345"/>
      <c r="C98" s="1345"/>
      <c r="D98" s="1345"/>
      <c r="E98" s="2260" t="s">
        <v>91</v>
      </c>
      <c r="F98" s="1345"/>
      <c r="G98" s="1345"/>
      <c r="H98" s="1345"/>
      <c r="I98" s="1345"/>
      <c r="J98" s="1345"/>
      <c r="K98" s="1345"/>
      <c r="L98" s="1547"/>
      <c r="M98" s="1323"/>
      <c r="N98" s="1323"/>
      <c r="O98" s="1644"/>
      <c r="P98" s="1318"/>
      <c r="Q98" s="1346"/>
      <c r="R98" s="1318"/>
      <c r="S98" s="1324"/>
      <c r="T98" s="1327" t="s">
        <v>181</v>
      </c>
      <c r="U98" s="1326"/>
      <c r="V98" s="1326"/>
      <c r="W98" s="1326"/>
      <c r="X98" s="1326"/>
      <c r="Y98" s="1326"/>
      <c r="Z98" s="1326"/>
      <c r="AA98" s="1326"/>
      <c r="AB98" s="1326"/>
      <c r="AC98" s="1326"/>
      <c r="AD98" s="1326"/>
      <c r="AE98" s="1326"/>
      <c r="AF98" s="1326"/>
      <c r="AG98" s="1326"/>
      <c r="AH98" s="1326"/>
      <c r="AI98" s="1326"/>
      <c r="AJ98" s="1326"/>
      <c r="AK98" s="1326"/>
      <c r="AL98" s="1326"/>
      <c r="AM98" s="1326"/>
      <c r="AN98" s="1326"/>
      <c r="AO98" s="1326"/>
      <c r="AP98" s="1326"/>
      <c r="AQ98" s="1326"/>
      <c r="AR98" s="1326"/>
      <c r="AS98" s="1326"/>
      <c r="AT98" s="1326"/>
      <c r="AU98" s="1326"/>
      <c r="AV98" s="1644"/>
      <c r="AW98" s="1626"/>
      <c r="AX98" s="1626" t="str">
        <f>IF(T98="","",T98)</f>
        <v>Добавить территорию для дифференциации</v>
      </c>
      <c r="AY98" s="1626"/>
      <c r="AZ98" s="1626"/>
      <c r="BA98" s="1644">
        <v>0</v>
      </c>
    </row>
    <row s="1852" customFormat="1" customHeight="1" ht="21">
      <c r="A99" s="1365" t="s">
        <v>200</v>
      </c>
      <c r="B99" s="1365"/>
      <c r="C99" s="1365"/>
      <c r="D99" s="1365"/>
      <c r="E99" s="2260" t="s">
        <v>122</v>
      </c>
      <c r="F99" s="1365"/>
      <c r="G99" s="1365"/>
      <c r="H99" s="1365"/>
      <c r="I99" s="1365"/>
      <c r="J99" s="1365"/>
      <c r="K99" s="1365"/>
      <c r="L99" s="1371"/>
      <c r="M99" s="1367"/>
      <c r="N99" s="1367"/>
      <c r="O99" s="1367"/>
      <c r="P99" s="2399"/>
      <c r="Q99" s="1825"/>
      <c r="R99" s="357"/>
      <c r="S99" s="2275" t="str">
        <f>INDEX(PT_DIFFERENTIATION_NUM_NTAR,MATCH(A99,PT_DIFFERENTIATION_NTAR_ID,0))</f>
        <v>5</v>
      </c>
      <c r="T99" s="1527" t="s">
        <v>134</v>
      </c>
      <c r="U99" s="302"/>
      <c r="V99" s="2244"/>
      <c r="W99" s="2245"/>
      <c r="X99" s="2245"/>
      <c r="Y99" s="2245"/>
      <c r="Z99" s="2245"/>
      <c r="AA99" s="2245"/>
      <c r="AB99" s="2245"/>
      <c r="AC99" s="2246"/>
      <c r="AD99" s="2244" t="str">
        <f>INDEX(PT_DIFFERENTIATION_NTAR,MATCH(A99,PT_DIFFERENTIATION_NTAR_ID,0))</f>
        <v>Тепловая энергия с. Ванзеват</v>
      </c>
      <c r="AE99" s="2245"/>
      <c r="AF99" s="2245"/>
      <c r="AG99" s="2245"/>
      <c r="AH99" s="2245"/>
      <c r="AI99" s="2245"/>
      <c r="AJ99" s="2245"/>
      <c r="AK99" s="2245"/>
      <c r="AL99" s="2244"/>
      <c r="AM99" s="2245"/>
      <c r="AN99" s="2245"/>
      <c r="AO99" s="2245"/>
      <c r="AP99" s="2245"/>
      <c r="AQ99" s="2245"/>
      <c r="AR99" s="2245"/>
      <c r="AS99" s="2699"/>
      <c r="AT99" s="2246"/>
      <c r="AU99" s="1260" t="s">
        <v>434</v>
      </c>
      <c r="AV99" s="1644"/>
      <c r="AW99" s="1626"/>
      <c r="AX99" s="1626" t="str">
        <f>IF(T99="","",T99)</f>
        <v>Наименование тарифа</v>
      </c>
      <c r="AY99" s="1626"/>
      <c r="AZ99" s="1626"/>
      <c r="BA99" s="1637">
        <v>0</v>
      </c>
    </row>
    <row s="1852" customFormat="1" customHeight="1" ht="21">
      <c r="A100" s="1365"/>
      <c r="B100" s="1365" t="s">
        <v>201</v>
      </c>
      <c r="C100" s="1365"/>
      <c r="D100" s="1365"/>
      <c r="E100" s="2261" t="s">
        <v>92</v>
      </c>
      <c r="F100" s="2260">
        <v>1</v>
      </c>
      <c r="G100" s="1365"/>
      <c r="H100" s="1365"/>
      <c r="I100" s="1365"/>
      <c r="J100" s="1365"/>
      <c r="K100" s="1365"/>
      <c r="L100" s="1371"/>
      <c r="M100" s="1367"/>
      <c r="N100" s="1367"/>
      <c r="O100" s="1367"/>
      <c r="P100" s="2127"/>
      <c r="Q100" s="354"/>
      <c r="R100" s="355"/>
      <c r="S100" s="2275" t="str">
        <f>INDEX(PT_DIFFERENTIATION_NUM_TER,MATCH(B100,PT_DIFFERENTIATION_TER_ID,0))</f>
        <v>5.1</v>
      </c>
      <c r="T100" s="1524" t="s">
        <v>435</v>
      </c>
      <c r="U100" s="302"/>
      <c r="V100" s="2244"/>
      <c r="W100" s="2245"/>
      <c r="X100" s="2245"/>
      <c r="Y100" s="2245"/>
      <c r="Z100" s="2245"/>
      <c r="AA100" s="2245"/>
      <c r="AB100" s="2245"/>
      <c r="AC100" s="2246"/>
      <c r="AD100" s="2244" t="str">
        <f>INDEX(PT_DIFFERENTIATION_TER,MATCH(B100,PT_DIFFERENTIATION_TER_ID,0))</f>
        <v>Территория 4</v>
      </c>
      <c r="AE100" s="2245"/>
      <c r="AF100" s="2245"/>
      <c r="AG100" s="2245"/>
      <c r="AH100" s="2245"/>
      <c r="AI100" s="2245"/>
      <c r="AJ100" s="2245"/>
      <c r="AK100" s="2245"/>
      <c r="AL100" s="2244"/>
      <c r="AM100" s="2245"/>
      <c r="AN100" s="2245"/>
      <c r="AO100" s="2245"/>
      <c r="AP100" s="2245"/>
      <c r="AQ100" s="2245"/>
      <c r="AR100" s="2245"/>
      <c r="AS100" s="2699"/>
      <c r="AT100" s="2246"/>
      <c r="AU100" s="1260" t="s">
        <v>436</v>
      </c>
      <c r="AV100" s="1644"/>
      <c r="AW100" s="1626"/>
      <c r="AX100" s="1626" t="str">
        <f>IF(T100="","",T100)</f>
        <v>Территория действия тарифа</v>
      </c>
      <c r="AY100" s="1626"/>
      <c r="AZ100" s="1626"/>
      <c r="BA100" s="1637">
        <v>0</v>
      </c>
    </row>
    <row s="1852" customFormat="1" customHeight="1" ht="23.25">
      <c r="A101" s="1365"/>
      <c r="B101" s="1365"/>
      <c r="C101" s="1365" t="s">
        <v>202</v>
      </c>
      <c r="D101" s="1365"/>
      <c r="E101" s="2261" t="s">
        <v>92</v>
      </c>
      <c r="F101" s="2261"/>
      <c r="G101" s="2260">
        <v>1</v>
      </c>
      <c r="H101" s="1365"/>
      <c r="I101" s="1365"/>
      <c r="J101" s="1365"/>
      <c r="K101" s="1365"/>
      <c r="L101" s="1371"/>
      <c r="M101" s="1367"/>
      <c r="N101" s="1367"/>
      <c r="O101" s="1367"/>
      <c r="P101" s="356"/>
      <c r="Q101" s="354"/>
      <c r="R101" s="355"/>
      <c r="S101" s="2275" t="str">
        <f>INDEX(PT_DIFFERENTIATION_NUM_CS,MATCH(C101,PT_DIFFERENTIATION_CS_ID,0))</f>
        <v>5.1.1</v>
      </c>
      <c r="T101" s="311" t="s">
        <v>437</v>
      </c>
      <c r="U101" s="302"/>
      <c r="V101" s="2244"/>
      <c r="W101" s="2245"/>
      <c r="X101" s="2245"/>
      <c r="Y101" s="2245"/>
      <c r="Z101" s="2245"/>
      <c r="AA101" s="2245"/>
      <c r="AB101" s="2245"/>
      <c r="AC101" s="2246"/>
      <c r="AD101" s="2244" t="str">
        <f>INDEX(PT_DIFFERENTIATION_CS,MATCH(C101,PT_DIFFERENTIATION_CS_ID,0))</f>
        <v>с. Ванзеват</v>
      </c>
      <c r="AE101" s="2245"/>
      <c r="AF101" s="2245"/>
      <c r="AG101" s="2245"/>
      <c r="AH101" s="2245"/>
      <c r="AI101" s="2245"/>
      <c r="AJ101" s="2245"/>
      <c r="AK101" s="2245"/>
      <c r="AL101" s="2244"/>
      <c r="AM101" s="2245"/>
      <c r="AN101" s="2245"/>
      <c r="AO101" s="2245"/>
      <c r="AP101" s="2245"/>
      <c r="AQ101" s="2245"/>
      <c r="AR101" s="2245"/>
      <c r="AS101" s="2699"/>
      <c r="AT101" s="2246"/>
      <c r="AU101" s="1260" t="s">
        <v>438</v>
      </c>
      <c r="AV101" s="1644"/>
      <c r="AW101" s="1626"/>
      <c r="AX101" s="1626" t="str">
        <f>IF(T101="","",T101)</f>
        <v>Наименование системы теплоснабжения </v>
      </c>
      <c r="AY101" s="1626"/>
      <c r="AZ101" s="1626"/>
      <c r="BA101" s="1637">
        <v>0</v>
      </c>
    </row>
    <row s="1852" customFormat="1" customHeight="1" ht="21">
      <c r="A102" s="1365"/>
      <c r="B102" s="1365"/>
      <c r="C102" s="1365"/>
      <c r="D102" s="1365" t="s">
        <v>203</v>
      </c>
      <c r="E102" s="2261" t="s">
        <v>92</v>
      </c>
      <c r="F102" s="2261"/>
      <c r="G102" s="2261"/>
      <c r="H102" s="2260">
        <v>1</v>
      </c>
      <c r="I102" s="1365"/>
      <c r="J102" s="1365"/>
      <c r="K102" s="1365"/>
      <c r="L102" s="1371"/>
      <c r="M102" s="1367"/>
      <c r="N102" s="1367"/>
      <c r="O102" s="1367"/>
      <c r="P102" s="356"/>
      <c r="Q102" s="354"/>
      <c r="R102" s="355"/>
      <c r="S102" s="2275" t="str">
        <f>INDEX(PT_DIFFERENTIATION_NUM_IST_TE,MATCH(D102,PT_DIFFERENTIATION_IST_TE_ID,0))</f>
        <v>5.1.1.1</v>
      </c>
      <c r="T102" s="312" t="s">
        <v>439</v>
      </c>
      <c r="U102" s="302"/>
      <c r="V102" s="2244"/>
      <c r="W102" s="2245"/>
      <c r="X102" s="2245"/>
      <c r="Y102" s="2245"/>
      <c r="Z102" s="2245"/>
      <c r="AA102" s="2245"/>
      <c r="AB102" s="2245"/>
      <c r="AC102" s="2246"/>
      <c r="AD102" s="2244" t="str">
        <f>INDEX(PT_DIFFERENTIATION_IST_TE,MATCH(D102,PT_DIFFERENTIATION_IST_TE_ID,0))</f>
        <v>без дифференциации</v>
      </c>
      <c r="AE102" s="2245"/>
      <c r="AF102" s="2245"/>
      <c r="AG102" s="2245"/>
      <c r="AH102" s="2245"/>
      <c r="AI102" s="2245"/>
      <c r="AJ102" s="2245"/>
      <c r="AK102" s="2245"/>
      <c r="AL102" s="2244"/>
      <c r="AM102" s="2245"/>
      <c r="AN102" s="2245"/>
      <c r="AO102" s="2245"/>
      <c r="AP102" s="2245"/>
      <c r="AQ102" s="2245"/>
      <c r="AR102" s="2245"/>
      <c r="AS102" s="2699"/>
      <c r="AT102" s="2246"/>
      <c r="AU102" s="1260" t="s">
        <v>440</v>
      </c>
      <c r="AV102" s="1644"/>
      <c r="AW102" s="1626"/>
      <c r="AX102" s="1626" t="str">
        <f>IF(T102="","",T102)</f>
        <v>Источник тепловой энергии  </v>
      </c>
      <c r="AY102" s="1626"/>
      <c r="AZ102" s="1626"/>
      <c r="BA102" s="1637">
        <v>0</v>
      </c>
    </row>
    <row s="1852" customFormat="1" customHeight="1" ht="47.25">
      <c r="A103" s="1365"/>
      <c r="B103" s="1365"/>
      <c r="C103" s="1365"/>
      <c r="D103" s="1365"/>
      <c r="E103" s="2261" t="s">
        <v>92</v>
      </c>
      <c r="F103" s="2261"/>
      <c r="G103" s="2261"/>
      <c r="H103" s="2261"/>
      <c r="I103" s="2258" t="str">
        <f>S102&amp;".1"</f>
        <v>5.1.1.1.1</v>
      </c>
      <c r="J103" s="1365"/>
      <c r="K103" s="1365"/>
      <c r="L103" s="1371" t="s">
        <v>441</v>
      </c>
      <c r="M103" s="1368"/>
      <c r="N103" s="1778"/>
      <c r="O103" s="1778"/>
      <c r="P103" s="2376">
        <v>1</v>
      </c>
      <c r="Q103" s="2376"/>
      <c r="R103" s="358"/>
      <c r="S103" s="2275" t="str">
        <f>$I103</f>
        <v>5.1.1.1.1</v>
      </c>
      <c r="T103" s="287" t="s">
        <v>442</v>
      </c>
      <c r="U103" s="302"/>
      <c r="V103" s="2247"/>
      <c r="W103" s="2248"/>
      <c r="X103" s="2248"/>
      <c r="Y103" s="2248"/>
      <c r="Z103" s="2248"/>
      <c r="AA103" s="2248"/>
      <c r="AB103" s="2248"/>
      <c r="AC103" s="2249"/>
      <c r="AD103" s="2247" t="s">
        <v>484</v>
      </c>
      <c r="AE103" s="2248"/>
      <c r="AF103" s="2248"/>
      <c r="AG103" s="2248"/>
      <c r="AH103" s="2248"/>
      <c r="AI103" s="2248"/>
      <c r="AJ103" s="2248"/>
      <c r="AK103" s="2248"/>
      <c r="AL103" s="2247"/>
      <c r="AM103" s="2248"/>
      <c r="AN103" s="2248"/>
      <c r="AO103" s="2248"/>
      <c r="AP103" s="2248"/>
      <c r="AQ103" s="2248"/>
      <c r="AR103" s="2248"/>
      <c r="AS103" s="2700"/>
      <c r="AT103" s="2249"/>
      <c r="AU103" s="1260" t="s">
        <v>443</v>
      </c>
      <c r="AV103" s="1644"/>
      <c r="AW103" s="1626"/>
      <c r="AX103" s="1626" t="str">
        <f>IF(T103="","",T103)</f>
        <v>Схема подключения теплопотребляющей установки к коллектору источника тепловой энергии</v>
      </c>
      <c r="AY103" s="1626"/>
      <c r="AZ103" s="1626"/>
      <c r="BA103" s="1637">
        <v>0</v>
      </c>
    </row>
    <row s="1852" customFormat="1" customHeight="1" ht="21">
      <c r="A104" s="1365"/>
      <c r="B104" s="1365"/>
      <c r="C104" s="1365"/>
      <c r="D104" s="1365"/>
      <c r="E104" s="2261" t="s">
        <v>92</v>
      </c>
      <c r="F104" s="2261"/>
      <c r="G104" s="2261"/>
      <c r="H104" s="2261"/>
      <c r="I104" s="2288"/>
      <c r="J104" s="2258" t="str">
        <f>I103&amp;".1"</f>
        <v>5.1.1.1.1.1</v>
      </c>
      <c r="K104" s="1365"/>
      <c r="L104" s="1371" t="s">
        <v>444</v>
      </c>
      <c r="M104" s="1368"/>
      <c r="N104" s="1368"/>
      <c r="O104" s="1778"/>
      <c r="P104" s="2376"/>
      <c r="Q104" s="2376">
        <v>1</v>
      </c>
      <c r="R104" s="359"/>
      <c r="S104" s="2275" t="str">
        <f>$J104</f>
        <v>5.1.1.1.1.1</v>
      </c>
      <c r="T104" s="288" t="s">
        <v>445</v>
      </c>
      <c r="U104" s="302"/>
      <c r="V104" s="2247"/>
      <c r="W104" s="2248"/>
      <c r="X104" s="2248"/>
      <c r="Y104" s="2248"/>
      <c r="Z104" s="2248"/>
      <c r="AA104" s="2248"/>
      <c r="AB104" s="2248"/>
      <c r="AC104" s="2249"/>
      <c r="AD104" s="2247" t="s">
        <v>484</v>
      </c>
      <c r="AE104" s="2248"/>
      <c r="AF104" s="2248"/>
      <c r="AG104" s="2248"/>
      <c r="AH104" s="2248"/>
      <c r="AI104" s="2248"/>
      <c r="AJ104" s="2248"/>
      <c r="AK104" s="2248"/>
      <c r="AL104" s="2247"/>
      <c r="AM104" s="2248"/>
      <c r="AN104" s="2248"/>
      <c r="AO104" s="2248"/>
      <c r="AP104" s="2248"/>
      <c r="AQ104" s="2248"/>
      <c r="AR104" s="2248"/>
      <c r="AS104" s="2700"/>
      <c r="AT104" s="2249"/>
      <c r="AU104" s="1260" t="s">
        <v>446</v>
      </c>
      <c r="AV104" s="1644"/>
      <c r="AW104" s="1626"/>
      <c r="AX104" s="1626" t="str">
        <f>IF(T104="","",T104)</f>
        <v>Группа потребителей</v>
      </c>
      <c r="AY104" s="1626"/>
      <c r="AZ104" s="1626"/>
      <c r="BA104" s="1637">
        <v>0</v>
      </c>
    </row>
    <row s="1852" customFormat="1" customHeight="1" ht="21">
      <c r="A105" s="1365"/>
      <c r="B105" s="1365"/>
      <c r="C105" s="1365"/>
      <c r="D105" s="1365"/>
      <c r="E105" s="2261" t="s">
        <v>92</v>
      </c>
      <c r="F105" s="2261"/>
      <c r="G105" s="2261"/>
      <c r="H105" s="2261"/>
      <c r="I105" s="2288"/>
      <c r="J105" s="2288"/>
      <c r="K105" s="2258" t="str">
        <f>J104&amp;".1"</f>
        <v>5.1.1.1.1.1.1</v>
      </c>
      <c r="L105" s="1371" t="s">
        <v>447</v>
      </c>
      <c r="M105" s="1368"/>
      <c r="N105" s="1368"/>
      <c r="O105" s="1368"/>
      <c r="P105" s="2376"/>
      <c r="Q105" s="2376"/>
      <c r="R105" s="359">
        <v>1</v>
      </c>
      <c r="S105" s="2275" t="str">
        <f>$K105</f>
        <v>5.1.1.1.1.1.1</v>
      </c>
      <c r="T105" s="1349" t="s">
        <v>485</v>
      </c>
      <c r="U105" s="302"/>
      <c r="V105" s="753"/>
      <c r="W105" s="327"/>
      <c r="X105" s="753"/>
      <c r="Y105" s="1259"/>
      <c r="Z105" s="2604"/>
      <c r="AA105" s="2109" t="s">
        <v>67</v>
      </c>
      <c r="AB105" s="2604"/>
      <c r="AC105" s="2109" t="s">
        <v>67</v>
      </c>
      <c r="AD105" s="753">
        <v>36102.21</v>
      </c>
      <c r="AE105" s="327"/>
      <c r="AF105" s="753"/>
      <c r="AG105" s="1259"/>
      <c r="AH105" s="2604">
        <v>46023</v>
      </c>
      <c r="AI105" s="2109" t="s">
        <v>67</v>
      </c>
      <c r="AJ105" s="2604">
        <v>46203</v>
      </c>
      <c r="AK105" s="2109" t="s">
        <v>67</v>
      </c>
      <c r="AL105" s="753">
        <v>38051.73</v>
      </c>
      <c r="AM105" s="327"/>
      <c r="AN105" s="753"/>
      <c r="AO105" s="1259"/>
      <c r="AP105" s="2604">
        <v>46204</v>
      </c>
      <c r="AQ105" s="2109" t="s">
        <v>67</v>
      </c>
      <c r="AR105" s="2604">
        <v>46387</v>
      </c>
      <c r="AS105" s="2109" t="s">
        <v>67</v>
      </c>
      <c r="AT105" s="327"/>
      <c r="AU105" s="2255" t="s">
        <v>448</v>
      </c>
      <c r="AV105" s="1644">
        <f>STRCHECKDATE(V106:AT106)</f>
      </c>
      <c r="AW105" s="1626"/>
      <c r="AX105" s="1626" t="str">
        <f>IF(T105="","",T105)</f>
        <v>вода</v>
      </c>
      <c r="AY105" s="1626"/>
      <c r="AZ105" s="1626"/>
      <c r="BA105" s="1637">
        <v>0</v>
      </c>
    </row>
    <row s="1852" customFormat="1" customHeight="1" ht="0.75">
      <c r="A106" s="1365"/>
      <c r="B106" s="1365"/>
      <c r="C106" s="1365"/>
      <c r="D106" s="1365"/>
      <c r="E106" s="2261" t="s">
        <v>92</v>
      </c>
      <c r="F106" s="2261"/>
      <c r="G106" s="2261"/>
      <c r="H106" s="2261"/>
      <c r="I106" s="2288"/>
      <c r="J106" s="2288"/>
      <c r="K106" s="2258"/>
      <c r="L106" s="1371"/>
      <c r="M106" s="1368"/>
      <c r="N106" s="1368"/>
      <c r="O106" s="1368"/>
      <c r="P106" s="2376"/>
      <c r="Q106" s="2376"/>
      <c r="R106" s="359"/>
      <c r="S106" s="2515"/>
      <c r="T106" s="302"/>
      <c r="U106" s="302"/>
      <c r="V106" s="327"/>
      <c r="W106" s="327"/>
      <c r="X106" s="327"/>
      <c r="Y106" s="330" t="str">
        <f>Z105&amp;"-"&amp;AB105</f>
        <v>-</v>
      </c>
      <c r="Z106" s="2311"/>
      <c r="AA106" s="2109"/>
      <c r="AB106" s="2311"/>
      <c r="AC106" s="2109"/>
      <c r="AD106" s="327"/>
      <c r="AE106" s="327"/>
      <c r="AF106" s="327"/>
      <c r="AG106" s="330" t="str">
        <f>AH105&amp;"-"&amp;AJ105</f>
        <v>46023-46203</v>
      </c>
      <c r="AH106" s="2311"/>
      <c r="AI106" s="2109"/>
      <c r="AJ106" s="2311"/>
      <c r="AK106" s="2109"/>
      <c r="AL106" s="327"/>
      <c r="AM106" s="327"/>
      <c r="AN106" s="327"/>
      <c r="AO106" s="330" t="str">
        <f>AP105&amp;"-"&amp;AR105</f>
        <v>46204-46387</v>
      </c>
      <c r="AP106" s="2311"/>
      <c r="AQ106" s="2109"/>
      <c r="AR106" s="2311"/>
      <c r="AS106" s="2109"/>
      <c r="AT106" s="327"/>
      <c r="AU106" s="2256"/>
      <c r="AV106" s="1644"/>
      <c r="AW106" s="1626"/>
      <c r="AX106" s="1626" t="str">
        <f>IF(T106="","",T106)</f>
        <v/>
      </c>
      <c r="AY106" s="1626"/>
      <c r="AZ106" s="1626"/>
      <c r="BA106" s="1637">
        <v>0</v>
      </c>
    </row>
    <row s="1852" customFormat="1" customHeight="1" ht="15">
      <c r="A107" s="1365"/>
      <c r="B107" s="1365"/>
      <c r="C107" s="1365"/>
      <c r="D107" s="1365"/>
      <c r="E107" s="2261" t="s">
        <v>92</v>
      </c>
      <c r="F107" s="2261"/>
      <c r="G107" s="2261"/>
      <c r="H107" s="2261"/>
      <c r="I107" s="2288"/>
      <c r="J107" s="2258"/>
      <c r="K107" s="1365"/>
      <c r="L107" s="1371"/>
      <c r="M107" s="1368"/>
      <c r="N107" s="1368"/>
      <c r="O107" s="1778"/>
      <c r="P107" s="2376"/>
      <c r="Q107" s="2376"/>
      <c r="R107" s="358"/>
      <c r="S107" s="2652"/>
      <c r="T107" s="2668" t="s">
        <v>449</v>
      </c>
      <c r="U107" s="2654"/>
      <c r="V107" s="2654"/>
      <c r="W107" s="2654"/>
      <c r="X107" s="2654"/>
      <c r="Y107" s="2654"/>
      <c r="Z107" s="2654"/>
      <c r="AA107" s="2654"/>
      <c r="AB107" s="2654"/>
      <c r="AC107" s="2654"/>
      <c r="AD107" s="2654"/>
      <c r="AE107" s="2654"/>
      <c r="AF107" s="2654"/>
      <c r="AG107" s="2654"/>
      <c r="AH107" s="2654"/>
      <c r="AI107" s="2654"/>
      <c r="AJ107" s="2654"/>
      <c r="AK107" s="2654"/>
      <c r="AL107" s="2655"/>
      <c r="AM107" s="2655"/>
      <c r="AN107" s="2655"/>
      <c r="AO107" s="2655"/>
      <c r="AP107" s="2655"/>
      <c r="AQ107" s="2655"/>
      <c r="AR107" s="2655"/>
      <c r="AS107" s="2718"/>
      <c r="AT107" s="2656"/>
      <c r="AU107" s="2257"/>
      <c r="AV107" s="1644"/>
      <c r="AW107" s="1626"/>
      <c r="AX107" s="1626" t="str">
        <f>IF(T107="","",T107)</f>
        <v>Добавить вид теплоносителя (параметры теплоносителя)</v>
      </c>
      <c r="AY107" s="1626"/>
      <c r="AZ107" s="1626"/>
      <c r="BA107" s="1637">
        <v>0</v>
      </c>
    </row>
    <row s="1852" customFormat="1" customHeight="1" ht="15">
      <c r="A108" s="1365"/>
      <c r="B108" s="1365"/>
      <c r="C108" s="1365"/>
      <c r="D108" s="1365"/>
      <c r="E108" s="2261" t="s">
        <v>92</v>
      </c>
      <c r="F108" s="2261"/>
      <c r="G108" s="2261"/>
      <c r="H108" s="2261"/>
      <c r="I108" s="2258"/>
      <c r="J108" s="1365"/>
      <c r="K108" s="1365"/>
      <c r="L108" s="1371"/>
      <c r="M108" s="1368"/>
      <c r="N108" s="1778"/>
      <c r="O108" s="1778"/>
      <c r="P108" s="2376"/>
      <c r="Q108" s="2376"/>
      <c r="R108" s="358"/>
      <c r="S108" s="2652"/>
      <c r="T108" s="2669" t="s">
        <v>450</v>
      </c>
      <c r="U108" s="2654"/>
      <c r="V108" s="2654"/>
      <c r="W108" s="2654"/>
      <c r="X108" s="2654"/>
      <c r="Y108" s="2654"/>
      <c r="Z108" s="2654"/>
      <c r="AA108" s="2654"/>
      <c r="AB108" s="2654"/>
      <c r="AC108" s="2658"/>
      <c r="AD108" s="2654"/>
      <c r="AE108" s="2654"/>
      <c r="AF108" s="2654"/>
      <c r="AG108" s="2654"/>
      <c r="AH108" s="2654"/>
      <c r="AI108" s="2654"/>
      <c r="AJ108" s="2654"/>
      <c r="AK108" s="2658"/>
      <c r="AL108" s="2655"/>
      <c r="AM108" s="2655"/>
      <c r="AN108" s="2655"/>
      <c r="AO108" s="2655"/>
      <c r="AP108" s="2655"/>
      <c r="AQ108" s="2655"/>
      <c r="AR108" s="2655"/>
      <c r="AS108" s="2719"/>
      <c r="AT108" s="2654"/>
      <c r="AU108" s="2660"/>
      <c r="AV108" s="1644"/>
      <c r="AW108" s="1626"/>
      <c r="AX108" s="1626" t="str">
        <f>IF(T108="","",T108)</f>
        <v>Добавить группу потребителей</v>
      </c>
      <c r="AY108" s="1626"/>
      <c r="AZ108" s="1626"/>
      <c r="BA108" s="1637">
        <v>0</v>
      </c>
    </row>
    <row s="1852" customFormat="1" customHeight="1" ht="14.25">
      <c r="A109" s="1365"/>
      <c r="B109" s="1365"/>
      <c r="C109" s="1365"/>
      <c r="D109" s="1365"/>
      <c r="E109" s="2261" t="s">
        <v>92</v>
      </c>
      <c r="F109" s="2261"/>
      <c r="G109" s="2261"/>
      <c r="H109" s="2260"/>
      <c r="I109" s="1365"/>
      <c r="J109" s="1365"/>
      <c r="K109" s="1365"/>
      <c r="L109" s="1371"/>
      <c r="M109" s="1367"/>
      <c r="N109" s="1367"/>
      <c r="O109" s="1368"/>
      <c r="P109" s="1825"/>
      <c r="Q109" s="377"/>
      <c r="R109" s="357"/>
      <c r="S109" s="2652"/>
      <c r="T109" s="2670" t="s">
        <v>451</v>
      </c>
      <c r="U109" s="2654"/>
      <c r="V109" s="2654"/>
      <c r="W109" s="2654"/>
      <c r="X109" s="2654"/>
      <c r="Y109" s="2654"/>
      <c r="Z109" s="2654"/>
      <c r="AA109" s="2654"/>
      <c r="AB109" s="2654"/>
      <c r="AC109" s="2658"/>
      <c r="AD109" s="2654"/>
      <c r="AE109" s="2654"/>
      <c r="AF109" s="2654"/>
      <c r="AG109" s="2654"/>
      <c r="AH109" s="2654"/>
      <c r="AI109" s="2654"/>
      <c r="AJ109" s="2654"/>
      <c r="AK109" s="2658"/>
      <c r="AL109" s="2655"/>
      <c r="AM109" s="2655"/>
      <c r="AN109" s="2655"/>
      <c r="AO109" s="2655"/>
      <c r="AP109" s="2655"/>
      <c r="AQ109" s="2655"/>
      <c r="AR109" s="2655"/>
      <c r="AS109" s="2719"/>
      <c r="AT109" s="2654"/>
      <c r="AU109" s="2660"/>
      <c r="AV109" s="1644"/>
      <c r="AW109" s="1626"/>
      <c r="AX109" s="1626" t="str">
        <f>IF(T109="","",T109)</f>
        <v>Добавить схему подключения</v>
      </c>
      <c r="AY109" s="1626"/>
      <c r="AZ109" s="1626"/>
      <c r="BA109" s="1637">
        <v>0</v>
      </c>
    </row>
    <row s="624" customFormat="1" customHeight="1" ht="0.75">
      <c r="A110" s="1345"/>
      <c r="B110" s="1345"/>
      <c r="C110" s="1345"/>
      <c r="D110" s="1345"/>
      <c r="E110" s="2261" t="s">
        <v>92</v>
      </c>
      <c r="F110" s="2261"/>
      <c r="G110" s="2260"/>
      <c r="H110" s="1345"/>
      <c r="I110" s="1345"/>
      <c r="J110" s="1345"/>
      <c r="K110" s="1345"/>
      <c r="L110" s="1547"/>
      <c r="M110" s="1317"/>
      <c r="N110" s="1317"/>
      <c r="O110" s="1644"/>
      <c r="P110" s="1318"/>
      <c r="Q110" s="1346"/>
      <c r="R110" s="1318"/>
      <c r="S110" s="1320"/>
      <c r="T110" s="1321" t="s">
        <v>179</v>
      </c>
      <c r="U110" s="1322"/>
      <c r="V110" s="1322"/>
      <c r="W110" s="1322"/>
      <c r="X110" s="1322"/>
      <c r="Y110" s="1322"/>
      <c r="Z110" s="1322"/>
      <c r="AA110" s="1322"/>
      <c r="AB110" s="1322"/>
      <c r="AC110" s="1322"/>
      <c r="AD110" s="1322"/>
      <c r="AE110" s="1322"/>
      <c r="AF110" s="1322"/>
      <c r="AG110" s="1322"/>
      <c r="AH110" s="1322"/>
      <c r="AI110" s="1322"/>
      <c r="AJ110" s="1322"/>
      <c r="AK110" s="1322"/>
      <c r="AL110" s="1322"/>
      <c r="AM110" s="1322"/>
      <c r="AN110" s="1322"/>
      <c r="AO110" s="1322"/>
      <c r="AP110" s="1322"/>
      <c r="AQ110" s="1322"/>
      <c r="AR110" s="1322"/>
      <c r="AS110" s="1322"/>
      <c r="AT110" s="1322"/>
      <c r="AU110" s="1322"/>
      <c r="AV110" s="1644"/>
      <c r="AW110" s="1626"/>
      <c r="AX110" s="1626" t="str">
        <f>IF(T110="","",T110)</f>
        <v>Добавить источник для дифференциации</v>
      </c>
      <c r="AY110" s="1626"/>
      <c r="AZ110" s="1626"/>
      <c r="BA110" s="1644">
        <v>0</v>
      </c>
    </row>
    <row s="624" customFormat="1" customHeight="1" ht="0.75">
      <c r="A111" s="1345"/>
      <c r="B111" s="1345"/>
      <c r="C111" s="1345"/>
      <c r="D111" s="1345"/>
      <c r="E111" s="2261" t="s">
        <v>92</v>
      </c>
      <c r="F111" s="2260"/>
      <c r="G111" s="1345"/>
      <c r="H111" s="1345"/>
      <c r="I111" s="1345"/>
      <c r="J111" s="1345"/>
      <c r="K111" s="1345"/>
      <c r="L111" s="1547"/>
      <c r="M111" s="1323"/>
      <c r="N111" s="1323"/>
      <c r="O111" s="1644"/>
      <c r="P111" s="1318"/>
      <c r="Q111" s="1346"/>
      <c r="R111" s="1318"/>
      <c r="S111" s="1324"/>
      <c r="T111" s="1325" t="s">
        <v>180</v>
      </c>
      <c r="U111" s="1326"/>
      <c r="V111" s="1326"/>
      <c r="W111" s="1326"/>
      <c r="X111" s="1326"/>
      <c r="Y111" s="1326"/>
      <c r="Z111" s="1326"/>
      <c r="AA111" s="1326"/>
      <c r="AB111" s="1326"/>
      <c r="AC111" s="1326"/>
      <c r="AD111" s="1326"/>
      <c r="AE111" s="1326"/>
      <c r="AF111" s="1326"/>
      <c r="AG111" s="1326"/>
      <c r="AH111" s="1326"/>
      <c r="AI111" s="1326"/>
      <c r="AJ111" s="1326"/>
      <c r="AK111" s="1326"/>
      <c r="AL111" s="1326"/>
      <c r="AM111" s="1326"/>
      <c r="AN111" s="1326"/>
      <c r="AO111" s="1326"/>
      <c r="AP111" s="1326"/>
      <c r="AQ111" s="1326"/>
      <c r="AR111" s="1326"/>
      <c r="AS111" s="1326"/>
      <c r="AT111" s="1326"/>
      <c r="AU111" s="1326"/>
      <c r="AV111" s="1644"/>
      <c r="AW111" s="1626"/>
      <c r="AX111" s="1626" t="str">
        <f>IF(T111="","",T111)</f>
        <v>Добавить централизованную систему для дифференциации</v>
      </c>
      <c r="AY111" s="1626"/>
      <c r="AZ111" s="1626"/>
      <c r="BA111" s="1644">
        <v>0</v>
      </c>
    </row>
    <row s="624" customFormat="1" customHeight="1" ht="0.75">
      <c r="A112" s="1345"/>
      <c r="B112" s="1345"/>
      <c r="C112" s="1345"/>
      <c r="D112" s="1345"/>
      <c r="E112" s="2260" t="s">
        <v>92</v>
      </c>
      <c r="F112" s="1345"/>
      <c r="G112" s="1345"/>
      <c r="H112" s="1345"/>
      <c r="I112" s="1345"/>
      <c r="J112" s="1345"/>
      <c r="K112" s="1345"/>
      <c r="L112" s="1547"/>
      <c r="M112" s="1323"/>
      <c r="N112" s="1323"/>
      <c r="O112" s="1644"/>
      <c r="P112" s="1318"/>
      <c r="Q112" s="1346"/>
      <c r="R112" s="1318"/>
      <c r="S112" s="1324"/>
      <c r="T112" s="1327" t="s">
        <v>181</v>
      </c>
      <c r="U112" s="1326"/>
      <c r="V112" s="1326"/>
      <c r="W112" s="1326"/>
      <c r="X112" s="1326"/>
      <c r="Y112" s="1326"/>
      <c r="Z112" s="1326"/>
      <c r="AA112" s="1326"/>
      <c r="AB112" s="1326"/>
      <c r="AC112" s="1326"/>
      <c r="AD112" s="1326"/>
      <c r="AE112" s="1326"/>
      <c r="AF112" s="1326"/>
      <c r="AG112" s="1326"/>
      <c r="AH112" s="1326"/>
      <c r="AI112" s="1326"/>
      <c r="AJ112" s="1326"/>
      <c r="AK112" s="1326"/>
      <c r="AL112" s="1326"/>
      <c r="AM112" s="1326"/>
      <c r="AN112" s="1326"/>
      <c r="AO112" s="1326"/>
      <c r="AP112" s="1326"/>
      <c r="AQ112" s="1326"/>
      <c r="AR112" s="1326"/>
      <c r="AS112" s="1326"/>
      <c r="AT112" s="1326"/>
      <c r="AU112" s="1326"/>
      <c r="AV112" s="1644"/>
      <c r="AW112" s="1626"/>
      <c r="AX112" s="1626" t="str">
        <f>IF(T112="","",T112)</f>
        <v>Добавить территорию для дифференциации</v>
      </c>
      <c r="AY112" s="1626"/>
      <c r="AZ112" s="1626"/>
      <c r="BA112" s="1644">
        <v>0</v>
      </c>
    </row>
    <row s="1644" customFormat="1" customHeight="1" ht="1.05">
      <c r="A113" s="1316"/>
      <c r="B113" s="1316"/>
      <c r="C113" s="1316"/>
      <c r="D113" s="1316"/>
      <c r="E113" s="1345"/>
      <c r="F113" s="1316"/>
      <c r="G113" s="1316"/>
      <c r="H113" s="1316"/>
      <c r="I113" s="1316"/>
      <c r="J113" s="1316"/>
      <c r="K113" s="1316"/>
      <c r="L113" s="1341"/>
      <c r="M113" s="1323"/>
      <c r="N113" s="1323"/>
      <c r="P113" s="1318"/>
      <c r="Q113" s="1319"/>
      <c r="R113" s="1318"/>
      <c r="S113" s="1324"/>
      <c r="T113" s="1327" t="s">
        <v>204</v>
      </c>
      <c r="U113" s="1326"/>
      <c r="V113" s="1326"/>
      <c r="W113" s="1326"/>
      <c r="X113" s="1326"/>
      <c r="Y113" s="1326"/>
      <c r="Z113" s="1326"/>
      <c r="AA113" s="1326"/>
      <c r="AB113" s="1326"/>
      <c r="AC113" s="1326"/>
      <c r="AD113" s="1326"/>
      <c r="AE113" s="1326"/>
      <c r="AF113" s="1326"/>
      <c r="AG113" s="1326"/>
      <c r="AH113" s="1326"/>
      <c r="AI113" s="1326"/>
      <c r="AJ113" s="1326"/>
      <c r="AK113" s="1326"/>
      <c r="AL113" s="1326"/>
      <c r="AM113" s="1326"/>
      <c r="AN113" s="1326"/>
      <c r="AO113" s="1326"/>
      <c r="AP113" s="1326"/>
      <c r="AQ113" s="1326"/>
      <c r="AR113" s="1326"/>
      <c r="AS113" s="2705"/>
      <c r="AT113" s="1326"/>
      <c r="AU113" s="1326"/>
      <c r="AW113" s="791"/>
      <c r="AX113" s="791" t="str">
        <f>IF(T113="","",T113)</f>
        <v>Добавить наименование тарифа</v>
      </c>
      <c r="AY113" s="791"/>
      <c r="AZ113" s="791"/>
      <c r="BA113" s="520">
        <v>1</v>
      </c>
    </row>
    <row customHeight="1" ht="11.549999999999999">
      <c r="M114" s="1162"/>
      <c r="N114" s="1162"/>
      <c r="O114" s="539"/>
      <c r="P114" s="1157"/>
      <c r="Q114" s="1157"/>
      <c r="R114" s="1157"/>
      <c r="S114" s="1157"/>
      <c r="AL114" s="1637"/>
      <c r="AM114" s="1637"/>
      <c r="AN114" s="1637"/>
      <c r="AO114" s="1637"/>
      <c r="AP114" s="1637"/>
      <c r="AQ114" s="1637"/>
      <c r="AR114" s="1637"/>
      <c r="AS114" s="2698"/>
      <c r="AV114" s="1157"/>
      <c r="AW114" s="1157"/>
      <c r="AX114" s="1157"/>
      <c r="AY114" s="1157"/>
      <c r="AZ114" s="1157"/>
      <c r="BA114" s="1157">
        <v>11</v>
      </c>
    </row>
    <row customHeight="1" ht="28.5">
      <c r="O115" s="539"/>
      <c r="S115" s="1255"/>
      <c r="T115" s="2287"/>
      <c r="U115" s="2287"/>
      <c r="V115" s="2287"/>
      <c r="W115" s="2287"/>
      <c r="X115" s="2287"/>
      <c r="Y115" s="2287"/>
      <c r="Z115" s="2287"/>
      <c r="AA115" s="2287"/>
      <c r="AB115" s="2287"/>
      <c r="AC115" s="2287"/>
      <c r="AD115" s="2287"/>
      <c r="AE115" s="2287"/>
      <c r="AF115" s="2287"/>
      <c r="AG115" s="2287"/>
      <c r="AH115" s="2287"/>
      <c r="AI115" s="2287"/>
      <c r="AJ115" s="2287"/>
      <c r="AK115" s="2287"/>
      <c r="AL115" s="2387"/>
      <c r="AM115" s="2387"/>
      <c r="AN115" s="2387"/>
      <c r="AO115" s="2387"/>
      <c r="AP115" s="2387"/>
      <c r="AQ115" s="2387"/>
      <c r="AR115" s="2387"/>
      <c r="AS115" s="2720"/>
      <c r="AT115" s="2287"/>
      <c r="AU115" s="2287"/>
      <c r="BA115" s="1157">
        <v>27</v>
      </c>
    </row>
    <row customHeight="1" ht="65.25">
      <c r="O116" s="539"/>
      <c r="T116" s="2287"/>
      <c r="U116" s="2287"/>
      <c r="V116" s="2287"/>
      <c r="W116" s="2287"/>
      <c r="X116" s="2287"/>
      <c r="Y116" s="2287"/>
      <c r="Z116" s="2287"/>
      <c r="AA116" s="2287"/>
      <c r="AB116" s="2287"/>
      <c r="AC116" s="2287"/>
      <c r="AD116" s="2287"/>
      <c r="AE116" s="2287"/>
      <c r="AF116" s="2287"/>
      <c r="AG116" s="2287"/>
      <c r="AH116" s="2287"/>
      <c r="AI116" s="2287"/>
      <c r="AJ116" s="2287"/>
      <c r="AK116" s="2287"/>
      <c r="AL116" s="2387"/>
      <c r="AM116" s="2387"/>
      <c r="AN116" s="2387"/>
      <c r="AO116" s="2387"/>
      <c r="AP116" s="2387"/>
      <c r="AQ116" s="2387"/>
      <c r="AR116" s="2387"/>
      <c r="AS116" s="2720"/>
      <c r="AT116" s="2287"/>
      <c r="AU116" s="2287"/>
      <c r="BA116" s="1157">
        <v>62</v>
      </c>
    </row>
    <row customHeight="1" ht="14.699999999999998">
      <c r="O117" s="539"/>
      <c r="AL117" s="1637"/>
      <c r="AM117" s="1637"/>
      <c r="AN117" s="1637"/>
      <c r="AO117" s="1637"/>
      <c r="AP117" s="1637"/>
      <c r="AQ117" s="1637"/>
      <c r="AR117" s="1637"/>
      <c r="AS117" s="2698"/>
      <c r="BA117" s="1157">
        <v>14</v>
      </c>
    </row>
    <row customHeight="1" ht="18.75">
      <c r="O118" s="539"/>
      <c r="S118" s="1255"/>
      <c r="T118" s="2287"/>
      <c r="U118" s="2287"/>
      <c r="V118" s="2287"/>
      <c r="W118" s="2287"/>
      <c r="X118" s="2287"/>
      <c r="Y118" s="2287"/>
      <c r="Z118" s="2287"/>
      <c r="AA118" s="2287"/>
      <c r="AB118" s="2287"/>
      <c r="AC118" s="2287"/>
      <c r="AD118" s="2287"/>
      <c r="AE118" s="2287"/>
      <c r="AF118" s="2287"/>
      <c r="AG118" s="2287"/>
      <c r="AH118" s="2287"/>
      <c r="AI118" s="2287"/>
      <c r="AJ118" s="2287"/>
      <c r="AK118" s="2287"/>
      <c r="AL118" s="2387"/>
      <c r="AM118" s="2387"/>
      <c r="AN118" s="2387"/>
      <c r="AO118" s="2387"/>
      <c r="AP118" s="2387"/>
      <c r="AQ118" s="2387"/>
      <c r="AR118" s="2387"/>
      <c r="AS118" s="2720"/>
      <c r="AT118" s="2287"/>
      <c r="AU118" s="2287"/>
      <c r="BA118" s="1157">
        <v>18</v>
      </c>
    </row>
    <row customHeight="1" ht="18.75">
      <c r="O119" s="539"/>
      <c r="T119" s="2287"/>
      <c r="U119" s="2287"/>
      <c r="V119" s="2287"/>
      <c r="W119" s="2287"/>
      <c r="X119" s="2287"/>
      <c r="Y119" s="2287"/>
      <c r="Z119" s="2287"/>
      <c r="AA119" s="2287"/>
      <c r="AB119" s="2287"/>
      <c r="AC119" s="2287"/>
      <c r="AD119" s="2287"/>
      <c r="AE119" s="2287"/>
      <c r="AF119" s="2287"/>
      <c r="AG119" s="2287"/>
      <c r="AH119" s="2287"/>
      <c r="AI119" s="2287"/>
      <c r="AJ119" s="2287"/>
      <c r="AK119" s="2287"/>
      <c r="AL119" s="2387"/>
      <c r="AM119" s="2387"/>
      <c r="AN119" s="2387"/>
      <c r="AO119" s="2387"/>
      <c r="AP119" s="2387"/>
      <c r="AQ119" s="2387"/>
      <c r="AR119" s="2387"/>
      <c r="AS119" s="2720"/>
      <c r="AT119" s="2287"/>
      <c r="AU119" s="2287"/>
      <c r="BA119" s="1157">
        <v>18</v>
      </c>
    </row>
    <row customHeight="1" ht="29.25">
      <c r="O120" s="539"/>
      <c r="S120" s="1255"/>
      <c r="T120" s="2287"/>
      <c r="U120" s="2287"/>
      <c r="V120" s="2287"/>
      <c r="W120" s="2287"/>
      <c r="X120" s="2287"/>
      <c r="Y120" s="2287"/>
      <c r="Z120" s="2287"/>
      <c r="AA120" s="2287"/>
      <c r="AB120" s="2287"/>
      <c r="AC120" s="2287"/>
      <c r="AD120" s="2287"/>
      <c r="AE120" s="2287"/>
      <c r="AF120" s="2287"/>
      <c r="AG120" s="2287"/>
      <c r="AH120" s="2287"/>
      <c r="AI120" s="2287"/>
      <c r="AJ120" s="2287"/>
      <c r="AK120" s="2287"/>
      <c r="AL120" s="2387"/>
      <c r="AM120" s="2387"/>
      <c r="AN120" s="2387"/>
      <c r="AO120" s="2387"/>
      <c r="AP120" s="2387"/>
      <c r="AQ120" s="2387"/>
      <c r="AR120" s="2387"/>
      <c r="AS120" s="2720"/>
      <c r="AT120" s="2287"/>
      <c r="AU120" s="2287"/>
      <c r="BA120" s="1157">
        <v>28</v>
      </c>
    </row>
    <row customHeight="1" ht="22.5" hidden="1">
      <c r="A121" s="1162" t="s">
        <v>83</v>
      </c>
      <c r="B121" s="1162">
        <v>0</v>
      </c>
      <c r="C121" s="1162">
        <v>0</v>
      </c>
      <c r="D121" s="1162">
        <v>0</v>
      </c>
      <c r="E121" s="1162">
        <v>0</v>
      </c>
      <c r="F121" s="1162">
        <v>0</v>
      </c>
      <c r="G121" s="1162">
        <v>0</v>
      </c>
      <c r="H121" s="1162">
        <v>0</v>
      </c>
      <c r="I121" s="1162">
        <v>0</v>
      </c>
      <c r="J121" s="1162">
        <v>0</v>
      </c>
      <c r="K121" s="1162">
        <v>0</v>
      </c>
      <c r="L121" s="1331">
        <v>0</v>
      </c>
      <c r="M121" s="1364">
        <v>0</v>
      </c>
      <c r="N121" s="1364">
        <v>0</v>
      </c>
      <c r="O121" s="1364">
        <v>0</v>
      </c>
      <c r="P121" s="1330">
        <v>3</v>
      </c>
      <c r="Q121" s="346">
        <v>3</v>
      </c>
      <c r="R121" s="346">
        <v>3</v>
      </c>
      <c r="S121" s="583">
        <v>12</v>
      </c>
      <c r="T121" s="1157">
        <v>31</v>
      </c>
      <c r="U121" s="1157">
        <v>0</v>
      </c>
      <c r="V121" s="1157">
        <v>0</v>
      </c>
      <c r="W121" s="1157">
        <v>0</v>
      </c>
      <c r="X121" s="1157">
        <v>0</v>
      </c>
      <c r="Y121" s="1157">
        <v>0</v>
      </c>
      <c r="Z121" s="1157">
        <v>0</v>
      </c>
      <c r="AA121" s="1157">
        <v>0</v>
      </c>
      <c r="AB121" s="1157">
        <v>0</v>
      </c>
      <c r="AC121" s="1157">
        <v>0</v>
      </c>
      <c r="AD121" s="1157">
        <v>24</v>
      </c>
      <c r="AE121" s="1157">
        <v>0</v>
      </c>
      <c r="AF121" s="1157">
        <v>24</v>
      </c>
      <c r="AG121" s="1157">
        <v>24</v>
      </c>
      <c r="AH121" s="1157">
        <v>11</v>
      </c>
      <c r="AI121" s="1157">
        <v>3</v>
      </c>
      <c r="AJ121" s="1157">
        <v>11</v>
      </c>
      <c r="AK121" s="1157">
        <v>0</v>
      </c>
      <c r="AL121" s="1637">
        <v>0</v>
      </c>
      <c r="AM121" s="1637">
        <v>0</v>
      </c>
      <c r="AN121" s="1637">
        <v>0</v>
      </c>
      <c r="AO121" s="1637">
        <v>0</v>
      </c>
      <c r="AP121" s="1637">
        <v>0</v>
      </c>
      <c r="AQ121" s="1637">
        <v>0</v>
      </c>
      <c r="AR121" s="1637">
        <v>0</v>
      </c>
      <c r="AS121" s="2698">
        <v>0</v>
      </c>
      <c r="AT121" s="1157">
        <v>4</v>
      </c>
      <c r="AU121" s="1157">
        <v>115</v>
      </c>
      <c r="AV121" s="513">
        <v>10</v>
      </c>
      <c r="AW121" s="513">
        <v>10</v>
      </c>
      <c r="AX121" s="513">
        <v>10</v>
      </c>
      <c r="AY121" s="513">
        <v>10</v>
      </c>
      <c r="AZ121" s="513">
        <v>10</v>
      </c>
      <c r="BA121" s="1157">
        <v>23</v>
      </c>
    </row>
  </sheetData>
  <sheetProtection formatColumns="0" formatRows="0" autoFilter="0" sort="0" insertRows="0" insertColumns="1" deleteRows="0" deleteColumns="0"/>
  <mergeCells count="271">
    <mergeCell ref="T119:AU119"/>
    <mergeCell ref="T120:AU120"/>
    <mergeCell ref="T118:AU118"/>
    <mergeCell ref="AU49:AU51"/>
    <mergeCell ref="T115:AU115"/>
    <mergeCell ref="T116:AU116"/>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63:AU65"/>
    <mergeCell ref="AH63:AH64"/>
    <mergeCell ref="AI63:AI64"/>
    <mergeCell ref="AJ63:AJ64"/>
    <mergeCell ref="AK63:AK64"/>
    <mergeCell ref="V62:AC62"/>
    <mergeCell ref="AD62:AT62"/>
    <mergeCell ref="V57:AC57"/>
    <mergeCell ref="AD57:AT57"/>
    <mergeCell ref="V58:AC58"/>
    <mergeCell ref="AD58:AT58"/>
    <mergeCell ref="V59:AC59"/>
    <mergeCell ref="AD59:AT59"/>
    <mergeCell ref="V60:AC60"/>
    <mergeCell ref="AD60:AT60"/>
    <mergeCell ref="V61:AC61"/>
    <mergeCell ref="AD61:AT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AU77:AU79"/>
    <mergeCell ref="AH77:AH78"/>
    <mergeCell ref="AI77:AI78"/>
    <mergeCell ref="AJ77:AJ78"/>
    <mergeCell ref="AK77:AK78"/>
    <mergeCell ref="V76:AC76"/>
    <mergeCell ref="AD76:AT76"/>
    <mergeCell ref="V71:AC71"/>
    <mergeCell ref="AD71:AT71"/>
    <mergeCell ref="V72:AC72"/>
    <mergeCell ref="AD72:AT72"/>
    <mergeCell ref="V73:AC73"/>
    <mergeCell ref="AD73:AT73"/>
    <mergeCell ref="V74:AC74"/>
    <mergeCell ref="AD74:AT74"/>
    <mergeCell ref="V75:AC75"/>
    <mergeCell ref="AD75:AT75"/>
    <mergeCell ref="E71:E84"/>
    <mergeCell ref="F72:F83"/>
    <mergeCell ref="G73:G82"/>
    <mergeCell ref="H74:H81"/>
    <mergeCell ref="I75:I80"/>
    <mergeCell ref="P75:P80"/>
    <mergeCell ref="J76:J79"/>
    <mergeCell ref="Q76:Q79"/>
    <mergeCell ref="K77:K78"/>
    <mergeCell ref="Z77:Z78"/>
    <mergeCell ref="AA77:AA78"/>
    <mergeCell ref="AB77:AB78"/>
    <mergeCell ref="AC77:AC78"/>
    <mergeCell ref="AU91:AU93"/>
    <mergeCell ref="AH91:AH92"/>
    <mergeCell ref="AI91:AI92"/>
    <mergeCell ref="AJ91:AJ92"/>
    <mergeCell ref="AK91:AK92"/>
    <mergeCell ref="V90:AC90"/>
    <mergeCell ref="AD90:AT90"/>
    <mergeCell ref="V85:AC85"/>
    <mergeCell ref="AD85:AT85"/>
    <mergeCell ref="V86:AC86"/>
    <mergeCell ref="AD86:AT86"/>
    <mergeCell ref="V87:AC87"/>
    <mergeCell ref="AD87:AT87"/>
    <mergeCell ref="V88:AC88"/>
    <mergeCell ref="AD88:AT88"/>
    <mergeCell ref="V89:AC89"/>
    <mergeCell ref="AD89:AT89"/>
    <mergeCell ref="E85:E98"/>
    <mergeCell ref="F86:F97"/>
    <mergeCell ref="G87:G96"/>
    <mergeCell ref="H88:H95"/>
    <mergeCell ref="I89:I94"/>
    <mergeCell ref="P89:P94"/>
    <mergeCell ref="J90:J93"/>
    <mergeCell ref="Q90:Q93"/>
    <mergeCell ref="K91:K92"/>
    <mergeCell ref="Z91:Z92"/>
    <mergeCell ref="AA91:AA92"/>
    <mergeCell ref="AB91:AB92"/>
    <mergeCell ref="AC91:AC92"/>
    <mergeCell ref="AU105:AU107"/>
    <mergeCell ref="AH105:AH106"/>
    <mergeCell ref="AI105:AI106"/>
    <mergeCell ref="AJ105:AJ106"/>
    <mergeCell ref="AK105:AK106"/>
    <mergeCell ref="V104:AC104"/>
    <mergeCell ref="AD104:AT104"/>
    <mergeCell ref="V99:AC99"/>
    <mergeCell ref="AD99:AT99"/>
    <mergeCell ref="V100:AC100"/>
    <mergeCell ref="AD100:AT100"/>
    <mergeCell ref="V101:AC101"/>
    <mergeCell ref="AD101:AT101"/>
    <mergeCell ref="V102:AC102"/>
    <mergeCell ref="AD102:AT102"/>
    <mergeCell ref="V103:AC103"/>
    <mergeCell ref="AD103:AT103"/>
    <mergeCell ref="E99:E112"/>
    <mergeCell ref="F100:F111"/>
    <mergeCell ref="G101:G110"/>
    <mergeCell ref="H102:H109"/>
    <mergeCell ref="I103:I108"/>
    <mergeCell ref="P103:P108"/>
    <mergeCell ref="J104:J107"/>
    <mergeCell ref="Q104:Q107"/>
    <mergeCell ref="K105:K106"/>
    <mergeCell ref="Z105:Z106"/>
    <mergeCell ref="AA105:AA106"/>
    <mergeCell ref="AB105:AB106"/>
    <mergeCell ref="AC105:AC10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P77:AP78"/>
    <mergeCell ref="AQ77:AQ78"/>
    <mergeCell ref="AR77:AR78"/>
    <mergeCell ref="AS77:AS78"/>
    <mergeCell ref="AP91:AP92"/>
    <mergeCell ref="AQ91:AQ92"/>
    <mergeCell ref="AR91:AR92"/>
    <mergeCell ref="AS91:AS92"/>
    <mergeCell ref="AP105:AP106"/>
    <mergeCell ref="AQ105:AQ106"/>
    <mergeCell ref="AR105:AR106"/>
    <mergeCell ref="AS105:AS106"/>
  </mergeCells>
  <dataValidations count="8">
    <dataValidation allowBlank="1" promptTitle="checkPeriodRange" sqref="Y65642 Y131178 Y196714 Y262250 Y327786 Y393322 Y458858 Y524394 Y589930 Y655466 Y721002 Y786538 Y852074 Y917610 Y983146 Y9 AG65642 AG131178 AG196714 AG262250 AG327786 AG393322 AG458858 AG524394 AG589930 AG655466 AG721002 AG786538 AG852074 AG917610 AG983146 AG9 AG50 AG18 Y50 Y64 AG64 Y78 AG78 Y92 AG92 Y106 AG106 AO9 AO50 AO64 AO78 AO92 AO106"/>
    <dataValidation allowBlank="1" showInputMessage="1" showErrorMessage="1" prompt="Для выбора выполните двойной щелчок левой клавиши мыши по соответствующей ячейке." sqref="AA65641 AA131177 AA196713 AA262249 AA327785 AA393321 AA458857 AA524393 AA589929 AA655465 AA721001 AA786537 AA852073 AA917609 AA983145 AC131177 AC458857 AC196713 AC262249 AC327785 AC393321 AC524393 AC589929 AC655465 AC721001 AC786537 AC852073 AC917609 AC983145 AC65641 AI65641 AI131177 AI196713 AI262249 AI327785 AI393321 AI458857 AI524393 AI589929 AI655465 AI721001 AI786537 AI852073 AI917609 AI983145 AK327785:AS327785 AK393321:AS393321 AK49 AQ49 AS49 AK524393:AS524393 AK8 AQ8 AS8 AK589929:AS589929 AK655465:AS655465 AK17 AK721001:AS721001 AK786537:AS786537 AK852073:AS852073 AK917609:AS917609 AK983145:AS983145 AK65641:AS65641 AK131177:AS131177 AI49 AK458857:AS458857 AI8 AC8 AA8 AI17 AK196713:AS196713 AA49 AC49 AK262249:AS262249 AA63 AC63 AI63 AK63 AQ63 AS63 AA77 AC77 AI77 AK77 AQ77 AS77 AA91 AC91 AI91 AK91 AQ91 AS91 AA105 AC105 AI105 AK105 AQ105 AS10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41 Z131177 Z196713 Z262249 Z327785 Z393321 Z458857 Z524393 Z589929 Z655465 Z721001 Z786537 Z852073 Z917609 Z983145 AB65641 AB131177 AB196713 AB262249 AB327785 AB393321 AB458857 AB524393 AB589929 AB655465 AB721001 AB786537 AB852073 AB917609 AB983145 Z8 AH65641 AH131177 AH196713 AH262249 AH327785 AH393321 AH458857 AH524393 AH589929 AH655465 AH721001 AH786537 AH852073 AH917609 AH983145 AJ65641 AJ131177 AJ196713 AJ262249 AJ327785 AJ393321 AJ458857 AJ524393 AJ589929 AJ655465 AJ721001 AJ786537 AJ852073 AJ917609 AJ983145 AJ49 AH49 AH8 AJ8 AB8 AH17 AJ17 Z49 AB49 Z63 AB63 AH63 AJ63 Z77 AB77 AH77 AJ77 Z91 AB91 AH91 AJ91 Z105 AB105 AH105 AJ105 AP8 AR8 AP49 AR49 AP63 AR63 AP77 AR77 AP91 AR91 AP105 AR105"/>
    <dataValidation type="list" allowBlank="1" showInputMessage="1" showErrorMessage="1" errorTitle="Ошибка" error="Выберите значение из списка" sqref="T65641 T131177 T196713 T262249 T327785 T393321 T458857 T524393 T589929 T655465 T721001 T786537 T852073 T917609 T983145">
      <formula1>kind_of_heat_transfer</formula1>
    </dataValidation>
    <dataValidation type="textLength" operator="lessThanOrEqual" allowBlank="1" showInputMessage="1" showErrorMessage="1" errorTitle="Ошибка" error="Допускается ввод не более 900 символов!" sqref="AU65635:AU65642 AU131171:AU131178 AU196707:AU196714 AU262243:AU262250 AU327779:AU327786 AU393315:AU393322 AU458851:AU458858 AU524387:AU524394 AU589923:AU589930 AU655459:AU655466 AU720995:AU721002 AU786531:AU786538 AU852067:AU852074 AU917603:AU917610 AU983139:AU983146">
      <formula1>900</formula1>
    </dataValidation>
    <dataValidation type="list" allowBlank="1" showInputMessage="1" showErrorMessage="1" errorTitle="Ошибка" error="Выберите значение из списка" sqref="V983143:W983143 V65639:W65639 V131175:W131175 V196711:W196711 V262247:W262247 V327783:W327783 V393319:W393319 V458855:W458855 V524391:W524391 V589927:W589927 V655463:W655463 V720999:W720999 V786535:W786535 V852071:W852071 V917607:W917607 AD983143:AE983143 AD65639:AE65639 AD131175:AE131175 AD196711:AE196711 AD262247:AE262247 AD327783:AE327783 AD393319:AE393319 AD458855:AE458855 AD524391:AE524391 AD589927:AE589927 AD655463:AE655463 AD720999:AE720999 AD786535:AE786535 AD852071:AE852071 AD917607:AE917607">
      <formula1>kind_of_scheme_in</formula1>
    </dataValidation>
    <dataValidation allowBlank="1" sqref="S131179:AU131185 S196715:AU196721 S262251:AU262257 S327787:AU327793 S393323:AU393329 S458859:AU458865 S524395:AU524401 S589931:AU589937 S655467:AU655473 S721003:AU721009 S786539:AU786545 S852075:AU852081 S917611:AU917617 S983147:AU983153 S65643:AU65649"/>
    <dataValidation type="list" allowBlank="1" showInputMessage="1" errorTitle="Ошибка" error="Выберите значение из списка" prompt="Выберите значение из списка" sqref="V983144:AT983144 V65640:AT65640 V131176:AT131176 V196712:AT196712 V262248:AT262248 V327784:AT327784 V393320:AT393320 V458856:AT458856 V524392:AT524392 V589928:AT589928 V655464:AT655464 V721000:AT721000 V786536:AT786536 V852072:AT852072 V917608:AT917608">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43CB-3E42-C0D1-5DDC-0.2658291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434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435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437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439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440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441</v>
      </c>
      <c r="M6" s="1637"/>
      <c r="P6" s="2259">
        <v>1</v>
      </c>
      <c r="Q6" s="1956"/>
      <c r="R6" s="358"/>
      <c r="S6" s="1960">
        <f>$I6</f>
      </c>
      <c r="T6" s="287" t="s">
        <v>442</v>
      </c>
      <c r="U6" s="302"/>
      <c r="V6" s="2247"/>
      <c r="W6" s="2248"/>
      <c r="X6" s="2248"/>
      <c r="Y6" s="2248"/>
      <c r="Z6" s="2248"/>
      <c r="AA6" s="2248"/>
      <c r="AB6" s="2248"/>
      <c r="AC6" s="2249"/>
      <c r="AD6" s="2247"/>
      <c r="AE6" s="2248"/>
      <c r="AF6" s="2248"/>
      <c r="AG6" s="2248"/>
      <c r="AH6" s="2248"/>
      <c r="AI6" s="2248"/>
      <c r="AJ6" s="2248"/>
      <c r="AK6" s="2248"/>
      <c r="AL6" s="2249"/>
      <c r="AM6" s="1260" t="s">
        <v>443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444</v>
      </c>
      <c r="M7" s="1637"/>
      <c r="N7" s="1633"/>
      <c r="P7" s="2259"/>
      <c r="Q7" s="2259">
        <v>1</v>
      </c>
      <c r="R7" s="359"/>
      <c r="S7" s="1960">
        <f>$J7</f>
      </c>
      <c r="T7" s="288" t="s">
        <v>445</v>
      </c>
      <c r="U7" s="302"/>
      <c r="V7" s="2247"/>
      <c r="W7" s="2248"/>
      <c r="X7" s="2248"/>
      <c r="Y7" s="2248"/>
      <c r="Z7" s="2248"/>
      <c r="AA7" s="2248"/>
      <c r="AB7" s="2248"/>
      <c r="AC7" s="2249"/>
      <c r="AD7" s="2247"/>
      <c r="AE7" s="2248"/>
      <c r="AF7" s="2248"/>
      <c r="AG7" s="2248"/>
      <c r="AH7" s="2248"/>
      <c r="AI7" s="2248"/>
      <c r="AJ7" s="2248"/>
      <c r="AK7" s="2248"/>
      <c r="AL7" s="2249"/>
      <c r="AM7" s="1260" t="s">
        <v>446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447</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448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449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450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451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179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180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181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452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453</v>
      </c>
      <c r="P22" s="1364"/>
      <c r="Q22" s="1373"/>
      <c r="R22" s="1373"/>
      <c r="S22" s="731"/>
      <c r="T22" s="1368" t="s">
        <v>454</v>
      </c>
      <c r="AA22" s="597" t="s">
        <v>455</v>
      </c>
      <c r="AC22" s="597" t="s">
        <v>456</v>
      </c>
      <c r="AD22" s="1368" t="s">
        <v>454</v>
      </c>
      <c r="AI22" s="597" t="s">
        <v>457</v>
      </c>
      <c r="AK22" s="597" t="s">
        <v>456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458</v>
      </c>
      <c r="T30" s="2252"/>
      <c r="U30" s="1374"/>
      <c r="V30" s="2266" t="str">
        <f>IF(TITLE_DATE_PR_CHANGE="",IF(TITLE_DATE_PR="","",TITLE_DATE_PR),TITLE_DATE_PR_CHANGE)</f>
        <v>45985</v>
      </c>
      <c r="W30" s="2266"/>
      <c r="X30" s="2266"/>
      <c r="Y30" s="2266"/>
      <c r="Z30" s="2266"/>
      <c r="AA30" s="2266"/>
      <c r="AB30" s="2266"/>
      <c r="AC30" s="1637"/>
      <c r="AD30" s="2266" t="str">
        <f>IF(TITLE_DATE_PR_CHANGE="",IF(TITLE_DATE_PR="","",TITLE_DATE_PR),TITLE_DATE_PR_CHANGE)</f>
        <v>45985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459</v>
      </c>
      <c r="T31" s="2252"/>
      <c r="U31" s="1374"/>
      <c r="V31" s="2253" t="str">
        <f>IF(TITLE_NUMBER_PR_CHANGE="",IF(TITLE_NUMBER_PR="","",TITLE_NUMBER_PR),TITLE_NUMBER_PR_CHANGE)</f>
        <v>01-02/2685; 01-02/2686; 01-02/2687; 01-02/2688; 01-02/2689</v>
      </c>
      <c r="W31" s="2253"/>
      <c r="X31" s="2253"/>
      <c r="Y31" s="2253"/>
      <c r="Z31" s="2253"/>
      <c r="AA31" s="2253"/>
      <c r="AB31" s="2253"/>
      <c r="AC31" s="1637"/>
      <c r="AD31" s="2253" t="str">
        <f>IF(TITLE_NUMBER_PR_CHANGE="",IF(TITLE_NUMBER_PR="","",TITLE_NUMBER_PR),TITLE_NUMBER_PR_CHANGE)</f>
        <v>01-02/2685; 01-02/2686; 01-02/2687; 01-02/2688; 01-02/2689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460</v>
      </c>
      <c r="T34" s="2252"/>
      <c r="U34" s="1374"/>
      <c r="V34" s="2266" t="str">
        <f>IF(TITLE_DATE_PR_CHANGE="",IF(TITLE_DATE_PR="","",TITLE_DATE_PR),TITLE_DATE_PR_CHANGE)</f>
        <v>45985</v>
      </c>
      <c r="W34" s="2266"/>
      <c r="X34" s="2266"/>
      <c r="Y34" s="2266"/>
      <c r="Z34" s="2266"/>
      <c r="AA34" s="2266"/>
      <c r="AB34" s="2266"/>
      <c r="AC34" s="1637"/>
      <c r="AD34" s="2266" t="str">
        <f>IF(TITLE_DATE_PR_CHANGE="",IF(TITLE_DATE_PR="","",TITLE_DATE_PR),TITLE_DATE_PR_CHANGE)</f>
        <v>45985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461</v>
      </c>
      <c r="T35" s="2252"/>
      <c r="U35" s="1374"/>
      <c r="V35" s="2253" t="str">
        <f>IF(TITLE_NUMBER_PR_CHANGE="",IF(TITLE_NUMBER_PR="","",TITLE_NUMBER_PR),TITLE_NUMBER_PR_CHANGE)</f>
        <v>01-02/2685; 01-02/2686; 01-02/2687; 01-02/2688; 01-02/2689</v>
      </c>
      <c r="W35" s="2253"/>
      <c r="X35" s="2253"/>
      <c r="Y35" s="2253"/>
      <c r="Z35" s="2253"/>
      <c r="AA35" s="2253"/>
      <c r="AB35" s="2253"/>
      <c r="AC35" s="1637"/>
      <c r="AD35" s="2253" t="str">
        <f>IF(TITLE_NUMBER_PR_CHANGE="",IF(TITLE_NUMBER_PR="","",TITLE_NUMBER_PR),TITLE_NUMBER_PR_CHANGE)</f>
        <v>01-02/2685; 01-02/2686; 01-02/2687; 01-02/2688; 01-02/2689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462</v>
      </c>
      <c r="AD36" s="1637"/>
      <c r="AE36" s="1637"/>
      <c r="AF36" s="1637"/>
      <c r="AG36" s="1637"/>
      <c r="AH36" s="1637"/>
      <c r="AI36" s="1637"/>
      <c r="AJ36" s="1637"/>
      <c r="AK36" s="1644" t="s">
        <v>462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338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339</v>
      </c>
      <c r="AS38" s="1633">
        <v>14</v>
      </c>
    </row>
    <row customHeight="1" ht="14.699999999999998">
      <c r="Q39" s="378"/>
      <c r="R39" s="378"/>
      <c r="S39" s="2275" t="s">
        <v>89</v>
      </c>
      <c r="T39" s="2211" t="s">
        <v>463</v>
      </c>
      <c r="U39" s="339"/>
      <c r="V39" s="2276" t="s">
        <v>464</v>
      </c>
      <c r="W39" s="2277"/>
      <c r="X39" s="2277"/>
      <c r="Y39" s="2277"/>
      <c r="Z39" s="2277"/>
      <c r="AA39" s="2277"/>
      <c r="AB39" s="2278"/>
      <c r="AC39" s="2279" t="s">
        <v>465</v>
      </c>
      <c r="AD39" s="2276" t="s">
        <v>464</v>
      </c>
      <c r="AE39" s="2277"/>
      <c r="AF39" s="2277"/>
      <c r="AG39" s="2277"/>
      <c r="AH39" s="2277"/>
      <c r="AI39" s="2277"/>
      <c r="AJ39" s="2278"/>
      <c r="AK39" s="2279" t="s">
        <v>466</v>
      </c>
      <c r="AL39" s="2282" t="s">
        <v>467</v>
      </c>
      <c r="AM39" s="2129"/>
      <c r="AS39" s="1633">
        <v>14</v>
      </c>
    </row>
    <row customHeight="1" ht="35.699999999999996">
      <c r="Q40" s="378"/>
      <c r="R40" s="378"/>
      <c r="S40" s="2275"/>
      <c r="T40" s="2211"/>
      <c r="U40" s="1033"/>
      <c r="V40" s="2262" t="s">
        <v>468</v>
      </c>
      <c r="W40" s="2285" t="s">
        <v>469</v>
      </c>
      <c r="X40" s="2264" t="s">
        <v>470</v>
      </c>
      <c r="Y40" s="2265"/>
      <c r="Z40" s="2264" t="s">
        <v>483</v>
      </c>
      <c r="AA40" s="2271"/>
      <c r="AB40" s="2265"/>
      <c r="AC40" s="2280"/>
      <c r="AD40" s="2262" t="s">
        <v>468</v>
      </c>
      <c r="AE40" s="2285" t="s">
        <v>469</v>
      </c>
      <c r="AF40" s="2264" t="s">
        <v>470</v>
      </c>
      <c r="AG40" s="2265"/>
      <c r="AH40" s="2264" t="s">
        <v>471</v>
      </c>
      <c r="AI40" s="2271"/>
      <c r="AJ40" s="2265"/>
      <c r="AK40" s="2280"/>
      <c r="AL40" s="2283"/>
      <c r="AM40" s="2129"/>
      <c r="AS40" s="1633">
        <v>34</v>
      </c>
    </row>
    <row customHeight="1" ht="35.699999999999996">
      <c r="A41" s="1268"/>
      <c r="B41" s="1268" t="s">
        <v>146</v>
      </c>
      <c r="C41" s="1268" t="s">
        <v>147</v>
      </c>
      <c r="D41" s="1268" t="s">
        <v>148</v>
      </c>
      <c r="E41" s="1312" t="s">
        <v>472</v>
      </c>
      <c r="F41" s="1312" t="s">
        <v>473</v>
      </c>
      <c r="G41" s="1312" t="s">
        <v>474</v>
      </c>
      <c r="H41" s="1312" t="s">
        <v>475</v>
      </c>
      <c r="I41" s="1312" t="s">
        <v>476</v>
      </c>
      <c r="J41" s="1312" t="s">
        <v>477</v>
      </c>
      <c r="K41" s="1312" t="s">
        <v>478</v>
      </c>
      <c r="L41" s="1312" t="s">
        <v>453</v>
      </c>
      <c r="Q41" s="378"/>
      <c r="R41" s="378"/>
      <c r="S41" s="2275"/>
      <c r="T41" s="2211"/>
      <c r="U41" s="304"/>
      <c r="V41" s="2263"/>
      <c r="W41" s="2286"/>
      <c r="X41" s="1940" t="s">
        <v>479</v>
      </c>
      <c r="Y41" s="1940" t="s">
        <v>480</v>
      </c>
      <c r="Z41" s="1940" t="s">
        <v>481</v>
      </c>
      <c r="AA41" s="2272" t="s">
        <v>482</v>
      </c>
      <c r="AB41" s="2273"/>
      <c r="AC41" s="2281"/>
      <c r="AD41" s="2263"/>
      <c r="AE41" s="2286"/>
      <c r="AF41" s="1940" t="s">
        <v>479</v>
      </c>
      <c r="AG41" s="1940" t="s">
        <v>480</v>
      </c>
      <c r="AH41" s="1940" t="s">
        <v>481</v>
      </c>
      <c r="AI41" s="2272" t="s">
        <v>482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100</v>
      </c>
      <c r="T42" s="1257" t="s">
        <v>105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250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250</v>
      </c>
      <c r="B44" s="1269" t="s">
        <v>251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435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436</v>
      </c>
      <c r="AO44" s="1626"/>
      <c r="AP44" s="1626" t="str">
        <f>IF(T44="","",T44)</f>
        <v>Территория действия тарифа</v>
      </c>
      <c r="AQ44" s="1626"/>
      <c r="AR44" s="1626"/>
      <c r="AS44" s="1633">
        <v>21</v>
      </c>
    </row>
    <row customHeight="1" ht="24">
      <c r="A45" s="1269" t="s">
        <v>250</v>
      </c>
      <c r="B45" s="1269" t="s">
        <v>251</v>
      </c>
      <c r="C45" s="1269" t="s">
        <v>252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437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438</v>
      </c>
      <c r="AO45" s="1626"/>
      <c r="AP45" s="1626" t="str">
        <f>IF(T45="","",T45)</f>
        <v>Наименование системы теплоснабжения </v>
      </c>
      <c r="AQ45" s="1626"/>
      <c r="AR45" s="1626"/>
      <c r="AS45" s="1633">
        <v>23</v>
      </c>
    </row>
    <row customHeight="1" ht="22.049999999999997">
      <c r="A46" s="1269" t="s">
        <v>250</v>
      </c>
      <c r="B46" s="1269" t="s">
        <v>251</v>
      </c>
      <c r="C46" s="1269" t="s">
        <v>252</v>
      </c>
      <c r="D46" s="1269" t="s">
        <v>253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439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440</v>
      </c>
      <c r="AO46" s="1626"/>
      <c r="AP46" s="1626" t="str">
        <f>IF(T46="","",T46)</f>
        <v>Источник тепловой энергии  </v>
      </c>
      <c r="AQ46" s="1626"/>
      <c r="AR46" s="1626"/>
      <c r="AS46" s="1633">
        <v>21</v>
      </c>
    </row>
    <row customHeight="1" ht="49.5">
      <c r="A47" s="1269" t="s">
        <v>250</v>
      </c>
      <c r="B47" s="1269" t="s">
        <v>251</v>
      </c>
      <c r="C47" s="1269" t="s">
        <v>252</v>
      </c>
      <c r="D47" s="1269" t="s">
        <v>253</v>
      </c>
      <c r="E47" s="2292"/>
      <c r="F47" s="2292"/>
      <c r="G47" s="2292"/>
      <c r="H47" s="2292"/>
      <c r="I47" s="2129" t="str">
        <f>S46&amp;".1"</f>
        <v>....1</v>
      </c>
      <c r="J47" s="1269"/>
      <c r="K47" s="1269"/>
      <c r="L47" s="1312" t="s">
        <v>441</v>
      </c>
      <c r="P47" s="2259">
        <v>1</v>
      </c>
      <c r="Q47" s="1956"/>
      <c r="R47" s="358"/>
      <c r="S47" s="1960" t="str">
        <f>$I47</f>
        <v>....1</v>
      </c>
      <c r="T47" s="287" t="s">
        <v>442</v>
      </c>
      <c r="U47" s="302"/>
      <c r="V47" s="2247"/>
      <c r="W47" s="2248"/>
      <c r="X47" s="2248"/>
      <c r="Y47" s="2248"/>
      <c r="Z47" s="2248"/>
      <c r="AA47" s="2248"/>
      <c r="AB47" s="2248"/>
      <c r="AC47" s="2249"/>
      <c r="AD47" s="2247"/>
      <c r="AE47" s="2248"/>
      <c r="AF47" s="2248"/>
      <c r="AG47" s="2248"/>
      <c r="AH47" s="2248"/>
      <c r="AI47" s="2248"/>
      <c r="AJ47" s="2248"/>
      <c r="AK47" s="2248"/>
      <c r="AL47" s="2249"/>
      <c r="AM47" s="1260" t="s">
        <v>443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250</v>
      </c>
      <c r="B48" s="1269" t="s">
        <v>251</v>
      </c>
      <c r="C48" s="1269" t="s">
        <v>252</v>
      </c>
      <c r="D48" s="1269" t="s">
        <v>253</v>
      </c>
      <c r="E48" s="2292"/>
      <c r="F48" s="2292"/>
      <c r="G48" s="2292"/>
      <c r="H48" s="2292"/>
      <c r="I48" s="2103"/>
      <c r="J48" s="2129" t="str">
        <f>I47&amp;".1"</f>
        <v>....1.1</v>
      </c>
      <c r="K48" s="1269"/>
      <c r="L48" s="1312" t="s">
        <v>444</v>
      </c>
      <c r="P48" s="2259"/>
      <c r="Q48" s="2259">
        <v>1</v>
      </c>
      <c r="R48" s="359"/>
      <c r="S48" s="1960" t="str">
        <f>$J48</f>
        <v>....1.1</v>
      </c>
      <c r="T48" s="288" t="s">
        <v>445</v>
      </c>
      <c r="U48" s="302"/>
      <c r="V48" s="2247"/>
      <c r="W48" s="2248"/>
      <c r="X48" s="2248"/>
      <c r="Y48" s="2248"/>
      <c r="Z48" s="2248"/>
      <c r="AA48" s="2248"/>
      <c r="AB48" s="2248"/>
      <c r="AC48" s="2249"/>
      <c r="AD48" s="2247"/>
      <c r="AE48" s="2248"/>
      <c r="AF48" s="2248"/>
      <c r="AG48" s="2248"/>
      <c r="AH48" s="2248"/>
      <c r="AI48" s="2248"/>
      <c r="AJ48" s="2248"/>
      <c r="AK48" s="2248"/>
      <c r="AL48" s="2249"/>
      <c r="AM48" s="1260" t="s">
        <v>446</v>
      </c>
      <c r="AO48" s="1626"/>
      <c r="AP48" s="1626" t="str">
        <f>IF(T48="","",T48)</f>
        <v>Группа потребителей</v>
      </c>
      <c r="AQ48" s="1626"/>
      <c r="AR48" s="1626"/>
      <c r="AS48" s="1633">
        <v>21</v>
      </c>
    </row>
    <row customHeight="1" ht="22.049999999999997">
      <c r="A49" s="1269" t="s">
        <v>250</v>
      </c>
      <c r="B49" s="1269" t="s">
        <v>251</v>
      </c>
      <c r="C49" s="1269" t="s">
        <v>252</v>
      </c>
      <c r="D49" s="1269" t="s">
        <v>253</v>
      </c>
      <c r="E49" s="2292"/>
      <c r="F49" s="2292"/>
      <c r="G49" s="2292"/>
      <c r="H49" s="2292"/>
      <c r="I49" s="2103"/>
      <c r="J49" s="2103"/>
      <c r="K49" s="2129" t="str">
        <f>J48&amp;".1"</f>
        <v>....1.1.1</v>
      </c>
      <c r="L49" s="1312" t="s">
        <v>447</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448</v>
      </c>
      <c r="AN49" s="1638">
        <f>STRCHECKDATE(V50:AL50)</f>
      </c>
      <c r="AO49" s="1626"/>
      <c r="AP49" s="1626" t="str">
        <f>IF(T49="","",T49)</f>
        <v/>
      </c>
      <c r="AQ49" s="1626"/>
      <c r="AR49" s="1626"/>
      <c r="AS49" s="1633">
        <v>21</v>
      </c>
    </row>
    <row customHeight="1" ht="1.05">
      <c r="A50" s="1269" t="s">
        <v>250</v>
      </c>
      <c r="B50" s="1269" t="s">
        <v>251</v>
      </c>
      <c r="C50" s="1269" t="s">
        <v>252</v>
      </c>
      <c r="D50" s="1269" t="s">
        <v>253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250</v>
      </c>
      <c r="B51" s="1269" t="s">
        <v>251</v>
      </c>
      <c r="C51" s="1269" t="s">
        <v>252</v>
      </c>
      <c r="D51" s="1269" t="s">
        <v>253</v>
      </c>
      <c r="E51" s="2292"/>
      <c r="F51" s="2292"/>
      <c r="G51" s="2292"/>
      <c r="H51" s="2292"/>
      <c r="I51" s="2103"/>
      <c r="J51" s="2129"/>
      <c r="K51" s="1269"/>
      <c r="L51" s="1312"/>
      <c r="P51" s="2259"/>
      <c r="Q51" s="2259"/>
      <c r="R51" s="358"/>
      <c r="S51" s="1280"/>
      <c r="T51" s="290" t="s">
        <v>449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250</v>
      </c>
      <c r="B52" s="1269" t="s">
        <v>251</v>
      </c>
      <c r="C52" s="1269" t="s">
        <v>252</v>
      </c>
      <c r="D52" s="1269" t="s">
        <v>253</v>
      </c>
      <c r="E52" s="2292"/>
      <c r="F52" s="2292"/>
      <c r="G52" s="2292"/>
      <c r="H52" s="2292"/>
      <c r="I52" s="2129"/>
      <c r="J52" s="1269"/>
      <c r="K52" s="1269"/>
      <c r="L52" s="1312"/>
      <c r="P52" s="2259"/>
      <c r="Q52" s="1956"/>
      <c r="R52" s="358"/>
      <c r="S52" s="1280"/>
      <c r="T52" s="289" t="s">
        <v>450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250</v>
      </c>
      <c r="B53" s="1269" t="s">
        <v>251</v>
      </c>
      <c r="C53" s="1269" t="s">
        <v>252</v>
      </c>
      <c r="D53" s="1269" t="s">
        <v>253</v>
      </c>
      <c r="E53" s="2292"/>
      <c r="F53" s="2292"/>
      <c r="G53" s="2292"/>
      <c r="H53" s="2291"/>
      <c r="I53" s="1269"/>
      <c r="J53" s="1269"/>
      <c r="K53" s="1269"/>
      <c r="L53" s="1312"/>
      <c r="M53" s="1612"/>
      <c r="N53" s="1612"/>
      <c r="O53" s="1637"/>
      <c r="P53" s="362"/>
      <c r="Q53" s="377"/>
      <c r="R53" s="357"/>
      <c r="S53" s="1280"/>
      <c r="T53" s="367" t="s">
        <v>451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250</v>
      </c>
      <c r="B54" s="1377" t="s">
        <v>251</v>
      </c>
      <c r="C54" s="1377" t="s">
        <v>252</v>
      </c>
      <c r="D54" s="1376"/>
      <c r="E54" s="2292"/>
      <c r="F54" s="2292"/>
      <c r="G54" s="2291"/>
      <c r="H54" s="1376"/>
      <c r="I54" s="1376"/>
      <c r="J54" s="1376"/>
      <c r="K54" s="1376"/>
      <c r="L54" s="1379"/>
      <c r="M54" s="1380"/>
      <c r="N54" s="1380"/>
      <c r="O54" s="353"/>
      <c r="P54" s="1318"/>
      <c r="Q54" s="1319"/>
      <c r="R54" s="1318"/>
      <c r="S54" s="1324"/>
      <c r="T54" s="1327" t="s">
        <v>179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250</v>
      </c>
      <c r="B55" s="1377" t="s">
        <v>251</v>
      </c>
      <c r="C55" s="1376"/>
      <c r="D55" s="1376"/>
      <c r="E55" s="2292"/>
      <c r="F55" s="2291"/>
      <c r="G55" s="1376"/>
      <c r="H55" s="1376"/>
      <c r="I55" s="1376"/>
      <c r="J55" s="1376"/>
      <c r="K55" s="1376"/>
      <c r="L55" s="1379"/>
      <c r="M55" s="1381"/>
      <c r="N55" s="1381"/>
      <c r="O55" s="353"/>
      <c r="P55" s="1318"/>
      <c r="Q55" s="1319"/>
      <c r="R55" s="1318"/>
      <c r="S55" s="1324"/>
      <c r="T55" s="1327" t="s">
        <v>180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250</v>
      </c>
      <c r="B56" s="1377"/>
      <c r="C56" s="1377"/>
      <c r="D56" s="1377"/>
      <c r="E56" s="2291"/>
      <c r="F56" s="1377"/>
      <c r="G56" s="1377"/>
      <c r="H56" s="1377"/>
      <c r="I56" s="1377"/>
      <c r="J56" s="1377"/>
      <c r="K56" s="1377"/>
      <c r="L56" s="1383"/>
      <c r="M56" s="1381"/>
      <c r="N56" s="1381"/>
      <c r="O56" s="353"/>
      <c r="P56" s="382"/>
      <c r="Q56" s="1346"/>
      <c r="R56" s="382"/>
      <c r="S56" s="1324"/>
      <c r="T56" s="1327" t="s">
        <v>181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204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B035C-DDAF-FFBE-C96A-0.3CC1EE4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434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435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437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439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440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441</v>
      </c>
      <c r="M6" s="1637"/>
      <c r="P6" s="2259">
        <v>1</v>
      </c>
      <c r="Q6" s="1956"/>
      <c r="R6" s="358"/>
      <c r="S6" s="1960">
        <f>$I6</f>
      </c>
      <c r="T6" s="287" t="s">
        <v>442</v>
      </c>
      <c r="U6" s="302"/>
      <c r="V6" s="2247"/>
      <c r="W6" s="2248"/>
      <c r="X6" s="2248"/>
      <c r="Y6" s="2248"/>
      <c r="Z6" s="2248"/>
      <c r="AA6" s="2248"/>
      <c r="AB6" s="2248"/>
      <c r="AC6" s="2249"/>
      <c r="AD6" s="2247"/>
      <c r="AE6" s="2248"/>
      <c r="AF6" s="2248"/>
      <c r="AG6" s="2248"/>
      <c r="AH6" s="2248"/>
      <c r="AI6" s="2248"/>
      <c r="AJ6" s="2248"/>
      <c r="AK6" s="2248"/>
      <c r="AL6" s="2249"/>
      <c r="AM6" s="1260" t="s">
        <v>443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444</v>
      </c>
      <c r="M7" s="1637"/>
      <c r="N7" s="1633"/>
      <c r="P7" s="2259"/>
      <c r="Q7" s="2259">
        <v>1</v>
      </c>
      <c r="R7" s="359"/>
      <c r="S7" s="1960">
        <f>$J7</f>
      </c>
      <c r="T7" s="288" t="s">
        <v>445</v>
      </c>
      <c r="U7" s="302"/>
      <c r="V7" s="2247"/>
      <c r="W7" s="2248"/>
      <c r="X7" s="2248"/>
      <c r="Y7" s="2248"/>
      <c r="Z7" s="2248"/>
      <c r="AA7" s="2248"/>
      <c r="AB7" s="2248"/>
      <c r="AC7" s="2249"/>
      <c r="AD7" s="2247"/>
      <c r="AE7" s="2248"/>
      <c r="AF7" s="2248"/>
      <c r="AG7" s="2248"/>
      <c r="AH7" s="2248"/>
      <c r="AI7" s="2248"/>
      <c r="AJ7" s="2248"/>
      <c r="AK7" s="2248"/>
      <c r="AL7" s="2249"/>
      <c r="AM7" s="1260" t="s">
        <v>446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447</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448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449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450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451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179</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180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181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452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453</v>
      </c>
      <c r="P22" s="1364"/>
      <c r="Q22" s="1373"/>
      <c r="R22" s="1373"/>
      <c r="S22" s="731"/>
      <c r="T22" s="1368" t="s">
        <v>454</v>
      </c>
      <c r="AA22" s="597" t="s">
        <v>455</v>
      </c>
      <c r="AC22" s="597" t="s">
        <v>456</v>
      </c>
      <c r="AD22" s="1368" t="s">
        <v>454</v>
      </c>
      <c r="AI22" s="597" t="s">
        <v>457</v>
      </c>
      <c r="AK22" s="597" t="s">
        <v>456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458</v>
      </c>
      <c r="T30" s="2252"/>
      <c r="U30" s="1374"/>
      <c r="V30" s="2266" t="str">
        <f>IF(TITLE_DATE_PR_CHANGE="",IF(TITLE_DATE_PR="","",TITLE_DATE_PR),TITLE_DATE_PR_CHANGE)</f>
        <v>45985</v>
      </c>
      <c r="W30" s="2266"/>
      <c r="X30" s="2266"/>
      <c r="Y30" s="2266"/>
      <c r="Z30" s="2266"/>
      <c r="AA30" s="2266"/>
      <c r="AB30" s="2266"/>
      <c r="AC30" s="1637"/>
      <c r="AD30" s="2266" t="str">
        <f>IF(TITLE_DATE_PR_CHANGE="",IF(TITLE_DATE_PR="","",TITLE_DATE_PR),TITLE_DATE_PR_CHANGE)</f>
        <v>45985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459</v>
      </c>
      <c r="T31" s="2252"/>
      <c r="U31" s="1374"/>
      <c r="V31" s="2253" t="str">
        <f>IF(TITLE_NUMBER_PR_CHANGE="",IF(TITLE_NUMBER_PR="","",TITLE_NUMBER_PR),TITLE_NUMBER_PR_CHANGE)</f>
        <v>01-02/2685; 01-02/2686; 01-02/2687; 01-02/2688; 01-02/2689</v>
      </c>
      <c r="W31" s="2253"/>
      <c r="X31" s="2253"/>
      <c r="Y31" s="2253"/>
      <c r="Z31" s="2253"/>
      <c r="AA31" s="2253"/>
      <c r="AB31" s="2253"/>
      <c r="AC31" s="1637"/>
      <c r="AD31" s="2253" t="str">
        <f>IF(TITLE_NUMBER_PR_CHANGE="",IF(TITLE_NUMBER_PR="","",TITLE_NUMBER_PR),TITLE_NUMBER_PR_CHANGE)</f>
        <v>01-02/2685; 01-02/2686; 01-02/2687; 01-02/2688; 01-02/2689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460</v>
      </c>
      <c r="T34" s="2252"/>
      <c r="U34" s="1374"/>
      <c r="V34" s="2266" t="str">
        <f>IF(TITLE_DATE_PR_CHANGE="",IF(TITLE_DATE_PR="","",TITLE_DATE_PR),TITLE_DATE_PR_CHANGE)</f>
        <v>45985</v>
      </c>
      <c r="W34" s="2266"/>
      <c r="X34" s="2266"/>
      <c r="Y34" s="2266"/>
      <c r="Z34" s="2266"/>
      <c r="AA34" s="2266"/>
      <c r="AB34" s="2266"/>
      <c r="AC34" s="1637"/>
      <c r="AD34" s="2266" t="str">
        <f>IF(TITLE_DATE_PR_CHANGE="",IF(TITLE_DATE_PR="","",TITLE_DATE_PR),TITLE_DATE_PR_CHANGE)</f>
        <v>45985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461</v>
      </c>
      <c r="T35" s="2252"/>
      <c r="U35" s="1374"/>
      <c r="V35" s="2253" t="str">
        <f>IF(TITLE_NUMBER_PR_CHANGE="",IF(TITLE_NUMBER_PR="","",TITLE_NUMBER_PR),TITLE_NUMBER_PR_CHANGE)</f>
        <v>01-02/2685; 01-02/2686; 01-02/2687; 01-02/2688; 01-02/2689</v>
      </c>
      <c r="W35" s="2253"/>
      <c r="X35" s="2253"/>
      <c r="Y35" s="2253"/>
      <c r="Z35" s="2253"/>
      <c r="AA35" s="2253"/>
      <c r="AB35" s="2253"/>
      <c r="AC35" s="1637"/>
      <c r="AD35" s="2253" t="str">
        <f>IF(TITLE_NUMBER_PR_CHANGE="",IF(TITLE_NUMBER_PR="","",TITLE_NUMBER_PR),TITLE_NUMBER_PR_CHANGE)</f>
        <v>01-02/2685; 01-02/2686; 01-02/2687; 01-02/2688; 01-02/2689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462</v>
      </c>
      <c r="AD36" s="1637"/>
      <c r="AE36" s="1637"/>
      <c r="AF36" s="1637"/>
      <c r="AG36" s="1637"/>
      <c r="AH36" s="1637"/>
      <c r="AI36" s="1637"/>
      <c r="AJ36" s="1637"/>
      <c r="AK36" s="1644" t="s">
        <v>462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338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339</v>
      </c>
      <c r="AS38" s="1633">
        <v>14</v>
      </c>
    </row>
    <row customHeight="1" ht="14.699999999999998">
      <c r="Q39" s="378"/>
      <c r="R39" s="378"/>
      <c r="S39" s="2275" t="s">
        <v>89</v>
      </c>
      <c r="T39" s="2211" t="s">
        <v>463</v>
      </c>
      <c r="U39" s="339"/>
      <c r="V39" s="2276" t="s">
        <v>464</v>
      </c>
      <c r="W39" s="2277"/>
      <c r="X39" s="2277"/>
      <c r="Y39" s="2277"/>
      <c r="Z39" s="2277"/>
      <c r="AA39" s="2277"/>
      <c r="AB39" s="2278"/>
      <c r="AC39" s="2279" t="s">
        <v>465</v>
      </c>
      <c r="AD39" s="2276" t="s">
        <v>464</v>
      </c>
      <c r="AE39" s="2277"/>
      <c r="AF39" s="2277"/>
      <c r="AG39" s="2277"/>
      <c r="AH39" s="2277"/>
      <c r="AI39" s="2277"/>
      <c r="AJ39" s="2278"/>
      <c r="AK39" s="2279" t="s">
        <v>466</v>
      </c>
      <c r="AL39" s="2282" t="s">
        <v>467</v>
      </c>
      <c r="AM39" s="2129"/>
      <c r="AS39" s="1633">
        <v>14</v>
      </c>
    </row>
    <row customHeight="1" ht="35.699999999999996">
      <c r="Q40" s="378"/>
      <c r="R40" s="378"/>
      <c r="S40" s="2275"/>
      <c r="T40" s="2211"/>
      <c r="U40" s="1033"/>
      <c r="V40" s="2262" t="s">
        <v>468</v>
      </c>
      <c r="W40" s="2285" t="s">
        <v>469</v>
      </c>
      <c r="X40" s="2264" t="s">
        <v>470</v>
      </c>
      <c r="Y40" s="2265"/>
      <c r="Z40" s="2264" t="s">
        <v>483</v>
      </c>
      <c r="AA40" s="2271"/>
      <c r="AB40" s="2265"/>
      <c r="AC40" s="2280"/>
      <c r="AD40" s="2262" t="s">
        <v>468</v>
      </c>
      <c r="AE40" s="2285" t="s">
        <v>469</v>
      </c>
      <c r="AF40" s="2264" t="s">
        <v>470</v>
      </c>
      <c r="AG40" s="2265"/>
      <c r="AH40" s="2264" t="s">
        <v>471</v>
      </c>
      <c r="AI40" s="2271"/>
      <c r="AJ40" s="2265"/>
      <c r="AK40" s="2280"/>
      <c r="AL40" s="2283"/>
      <c r="AM40" s="2129"/>
      <c r="AS40" s="1633">
        <v>34</v>
      </c>
    </row>
    <row customHeight="1" ht="35.699999999999996">
      <c r="A41" s="1268"/>
      <c r="B41" s="1268" t="s">
        <v>146</v>
      </c>
      <c r="C41" s="1268" t="s">
        <v>147</v>
      </c>
      <c r="D41" s="1268" t="s">
        <v>148</v>
      </c>
      <c r="E41" s="1312" t="s">
        <v>472</v>
      </c>
      <c r="F41" s="1312" t="s">
        <v>473</v>
      </c>
      <c r="G41" s="1312" t="s">
        <v>474</v>
      </c>
      <c r="H41" s="1312" t="s">
        <v>475</v>
      </c>
      <c r="I41" s="1312" t="s">
        <v>476</v>
      </c>
      <c r="J41" s="1312" t="s">
        <v>477</v>
      </c>
      <c r="K41" s="1312" t="s">
        <v>478</v>
      </c>
      <c r="L41" s="1312" t="s">
        <v>453</v>
      </c>
      <c r="Q41" s="378"/>
      <c r="R41" s="378"/>
      <c r="S41" s="2275"/>
      <c r="T41" s="2211"/>
      <c r="U41" s="304"/>
      <c r="V41" s="2263"/>
      <c r="W41" s="2286"/>
      <c r="X41" s="1940" t="s">
        <v>479</v>
      </c>
      <c r="Y41" s="1940" t="s">
        <v>480</v>
      </c>
      <c r="Z41" s="1940" t="s">
        <v>481</v>
      </c>
      <c r="AA41" s="2272" t="s">
        <v>482</v>
      </c>
      <c r="AB41" s="2273"/>
      <c r="AC41" s="2281"/>
      <c r="AD41" s="2263"/>
      <c r="AE41" s="2286"/>
      <c r="AF41" s="1940" t="s">
        <v>479</v>
      </c>
      <c r="AG41" s="1940" t="s">
        <v>480</v>
      </c>
      <c r="AH41" s="1940" t="s">
        <v>481</v>
      </c>
      <c r="AI41" s="2272" t="s">
        <v>482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100</v>
      </c>
      <c r="T42" s="1257" t="s">
        <v>105</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250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250</v>
      </c>
      <c r="B44" s="1269" t="s">
        <v>251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435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436</v>
      </c>
      <c r="AO44" s="1626"/>
      <c r="AP44" s="1626" t="str">
        <f>IF(T44="","",T44)</f>
        <v>Территория действия тарифа</v>
      </c>
      <c r="AQ44" s="1626"/>
      <c r="AR44" s="1626"/>
      <c r="AS44" s="1633">
        <v>21</v>
      </c>
    </row>
    <row customHeight="1" ht="24">
      <c r="A45" s="1269" t="s">
        <v>250</v>
      </c>
      <c r="B45" s="1269" t="s">
        <v>251</v>
      </c>
      <c r="C45" s="1269" t="s">
        <v>252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437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438</v>
      </c>
      <c r="AO45" s="1626"/>
      <c r="AP45" s="1626" t="str">
        <f>IF(T45="","",T45)</f>
        <v>Наименование системы теплоснабжения </v>
      </c>
      <c r="AQ45" s="1626"/>
      <c r="AR45" s="1626"/>
      <c r="AS45" s="1633">
        <v>23</v>
      </c>
    </row>
    <row customHeight="1" ht="22.049999999999997">
      <c r="A46" s="1269" t="s">
        <v>250</v>
      </c>
      <c r="B46" s="1269" t="s">
        <v>251</v>
      </c>
      <c r="C46" s="1269" t="s">
        <v>252</v>
      </c>
      <c r="D46" s="1269" t="s">
        <v>253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439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440</v>
      </c>
      <c r="AO46" s="1626"/>
      <c r="AP46" s="1626" t="str">
        <f>IF(T46="","",T46)</f>
        <v>Источник тепловой энергии  </v>
      </c>
      <c r="AQ46" s="1626"/>
      <c r="AR46" s="1626"/>
      <c r="AS46" s="1633">
        <v>21</v>
      </c>
    </row>
    <row customHeight="1" ht="49.5">
      <c r="A47" s="1269" t="s">
        <v>250</v>
      </c>
      <c r="B47" s="1269" t="s">
        <v>251</v>
      </c>
      <c r="C47" s="1269" t="s">
        <v>252</v>
      </c>
      <c r="D47" s="1269" t="s">
        <v>253</v>
      </c>
      <c r="E47" s="2292"/>
      <c r="F47" s="2292"/>
      <c r="G47" s="2292"/>
      <c r="H47" s="2292"/>
      <c r="I47" s="2129" t="str">
        <f>S46&amp;".1"</f>
        <v>....1</v>
      </c>
      <c r="J47" s="1269"/>
      <c r="K47" s="1269"/>
      <c r="L47" s="1312" t="s">
        <v>441</v>
      </c>
      <c r="P47" s="2259">
        <v>1</v>
      </c>
      <c r="Q47" s="1956"/>
      <c r="R47" s="358"/>
      <c r="S47" s="1960" t="str">
        <f>$I47</f>
        <v>....1</v>
      </c>
      <c r="T47" s="287" t="s">
        <v>442</v>
      </c>
      <c r="U47" s="302"/>
      <c r="V47" s="2247"/>
      <c r="W47" s="2248"/>
      <c r="X47" s="2248"/>
      <c r="Y47" s="2248"/>
      <c r="Z47" s="2248"/>
      <c r="AA47" s="2248"/>
      <c r="AB47" s="2248"/>
      <c r="AC47" s="2249"/>
      <c r="AD47" s="2247"/>
      <c r="AE47" s="2248"/>
      <c r="AF47" s="2248"/>
      <c r="AG47" s="2248"/>
      <c r="AH47" s="2248"/>
      <c r="AI47" s="2248"/>
      <c r="AJ47" s="2248"/>
      <c r="AK47" s="2248"/>
      <c r="AL47" s="2249"/>
      <c r="AM47" s="1260" t="s">
        <v>443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250</v>
      </c>
      <c r="B48" s="1269" t="s">
        <v>251</v>
      </c>
      <c r="C48" s="1269" t="s">
        <v>252</v>
      </c>
      <c r="D48" s="1269" t="s">
        <v>253</v>
      </c>
      <c r="E48" s="2292"/>
      <c r="F48" s="2292"/>
      <c r="G48" s="2292"/>
      <c r="H48" s="2292"/>
      <c r="I48" s="2103"/>
      <c r="J48" s="2129" t="str">
        <f>I47&amp;".1"</f>
        <v>....1.1</v>
      </c>
      <c r="K48" s="1269"/>
      <c r="L48" s="1312" t="s">
        <v>444</v>
      </c>
      <c r="P48" s="2259"/>
      <c r="Q48" s="2259">
        <v>1</v>
      </c>
      <c r="R48" s="359"/>
      <c r="S48" s="1960" t="str">
        <f>$J48</f>
        <v>....1.1</v>
      </c>
      <c r="T48" s="288" t="s">
        <v>445</v>
      </c>
      <c r="U48" s="302"/>
      <c r="V48" s="2247"/>
      <c r="W48" s="2248"/>
      <c r="X48" s="2248"/>
      <c r="Y48" s="2248"/>
      <c r="Z48" s="2248"/>
      <c r="AA48" s="2248"/>
      <c r="AB48" s="2248"/>
      <c r="AC48" s="2249"/>
      <c r="AD48" s="2247"/>
      <c r="AE48" s="2248"/>
      <c r="AF48" s="2248"/>
      <c r="AG48" s="2248"/>
      <c r="AH48" s="2248"/>
      <c r="AI48" s="2248"/>
      <c r="AJ48" s="2248"/>
      <c r="AK48" s="2248"/>
      <c r="AL48" s="2249"/>
      <c r="AM48" s="1260" t="s">
        <v>446</v>
      </c>
      <c r="AO48" s="1626"/>
      <c r="AP48" s="1626" t="str">
        <f>IF(T48="","",T48)</f>
        <v>Группа потребителей</v>
      </c>
      <c r="AQ48" s="1626"/>
      <c r="AR48" s="1626"/>
      <c r="AS48" s="1633">
        <v>21</v>
      </c>
    </row>
    <row customHeight="1" ht="22.049999999999997">
      <c r="A49" s="1269" t="s">
        <v>250</v>
      </c>
      <c r="B49" s="1269" t="s">
        <v>251</v>
      </c>
      <c r="C49" s="1269" t="s">
        <v>252</v>
      </c>
      <c r="D49" s="1269" t="s">
        <v>253</v>
      </c>
      <c r="E49" s="2292"/>
      <c r="F49" s="2292"/>
      <c r="G49" s="2292"/>
      <c r="H49" s="2292"/>
      <c r="I49" s="2103"/>
      <c r="J49" s="2103"/>
      <c r="K49" s="2129" t="str">
        <f>J48&amp;".1"</f>
        <v>....1.1.1</v>
      </c>
      <c r="L49" s="1312" t="s">
        <v>447</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448</v>
      </c>
      <c r="AN49" s="1638">
        <f>STRCHECKDATE(V50:AL50)</f>
      </c>
      <c r="AO49" s="1626"/>
      <c r="AP49" s="1626" t="str">
        <f>IF(T49="","",T49)</f>
        <v/>
      </c>
      <c r="AQ49" s="1626"/>
      <c r="AR49" s="1626"/>
      <c r="AS49" s="1633">
        <v>21</v>
      </c>
    </row>
    <row customHeight="1" ht="1.05">
      <c r="A50" s="1269" t="s">
        <v>250</v>
      </c>
      <c r="B50" s="1269" t="s">
        <v>251</v>
      </c>
      <c r="C50" s="1269" t="s">
        <v>252</v>
      </c>
      <c r="D50" s="1269" t="s">
        <v>253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250</v>
      </c>
      <c r="B51" s="1269" t="s">
        <v>251</v>
      </c>
      <c r="C51" s="1269" t="s">
        <v>252</v>
      </c>
      <c r="D51" s="1269" t="s">
        <v>253</v>
      </c>
      <c r="E51" s="2292"/>
      <c r="F51" s="2292"/>
      <c r="G51" s="2292"/>
      <c r="H51" s="2292"/>
      <c r="I51" s="2103"/>
      <c r="J51" s="2129"/>
      <c r="K51" s="1269"/>
      <c r="L51" s="1312"/>
      <c r="P51" s="2259"/>
      <c r="Q51" s="2259"/>
      <c r="R51" s="358"/>
      <c r="S51" s="1280"/>
      <c r="T51" s="290" t="s">
        <v>449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250</v>
      </c>
      <c r="B52" s="1269" t="s">
        <v>251</v>
      </c>
      <c r="C52" s="1269" t="s">
        <v>252</v>
      </c>
      <c r="D52" s="1269" t="s">
        <v>253</v>
      </c>
      <c r="E52" s="2292"/>
      <c r="F52" s="2292"/>
      <c r="G52" s="2292"/>
      <c r="H52" s="2292"/>
      <c r="I52" s="2129"/>
      <c r="J52" s="1269"/>
      <c r="K52" s="1269"/>
      <c r="L52" s="1312"/>
      <c r="P52" s="2259"/>
      <c r="Q52" s="1956"/>
      <c r="R52" s="358"/>
      <c r="S52" s="1280"/>
      <c r="T52" s="289" t="s">
        <v>450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250</v>
      </c>
      <c r="B53" s="1269" t="s">
        <v>251</v>
      </c>
      <c r="C53" s="1269" t="s">
        <v>252</v>
      </c>
      <c r="D53" s="1269" t="s">
        <v>253</v>
      </c>
      <c r="E53" s="2292"/>
      <c r="F53" s="2292"/>
      <c r="G53" s="2292"/>
      <c r="H53" s="2291"/>
      <c r="I53" s="1269"/>
      <c r="J53" s="1269"/>
      <c r="K53" s="1269"/>
      <c r="L53" s="1312"/>
      <c r="M53" s="1612"/>
      <c r="N53" s="1612"/>
      <c r="O53" s="1637"/>
      <c r="P53" s="362"/>
      <c r="Q53" s="377"/>
      <c r="R53" s="357"/>
      <c r="S53" s="1280"/>
      <c r="T53" s="367" t="s">
        <v>451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250</v>
      </c>
      <c r="B54" s="1269" t="s">
        <v>251</v>
      </c>
      <c r="C54" s="1269" t="s">
        <v>252</v>
      </c>
      <c r="D54" s="1976"/>
      <c r="E54" s="2292"/>
      <c r="F54" s="2292"/>
      <c r="G54" s="2291"/>
      <c r="H54" s="1976"/>
      <c r="I54" s="1976"/>
      <c r="J54" s="1976"/>
      <c r="K54" s="1976"/>
      <c r="L54" s="1382"/>
      <c r="M54" s="1612"/>
      <c r="N54" s="1612"/>
      <c r="O54" s="1637"/>
      <c r="P54" s="1318"/>
      <c r="Q54" s="1319"/>
      <c r="R54" s="1318"/>
      <c r="S54" s="1324"/>
      <c r="T54" s="1327" t="s">
        <v>179</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250</v>
      </c>
      <c r="B55" s="1269" t="s">
        <v>251</v>
      </c>
      <c r="C55" s="1976"/>
      <c r="D55" s="1976"/>
      <c r="E55" s="2292"/>
      <c r="F55" s="2291"/>
      <c r="G55" s="1976"/>
      <c r="H55" s="1976"/>
      <c r="I55" s="1976"/>
      <c r="J55" s="1976"/>
      <c r="K55" s="1976"/>
      <c r="L55" s="1382"/>
      <c r="M55" s="1977"/>
      <c r="N55" s="1977"/>
      <c r="O55" s="1637"/>
      <c r="P55" s="1318"/>
      <c r="Q55" s="1319"/>
      <c r="R55" s="1318"/>
      <c r="S55" s="1324"/>
      <c r="T55" s="1327" t="s">
        <v>180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250</v>
      </c>
      <c r="B56" s="1269"/>
      <c r="C56" s="1269"/>
      <c r="D56" s="1269"/>
      <c r="E56" s="2291"/>
      <c r="F56" s="1269"/>
      <c r="G56" s="1269"/>
      <c r="H56" s="1269"/>
      <c r="I56" s="1269"/>
      <c r="J56" s="1269"/>
      <c r="K56" s="1269"/>
      <c r="L56" s="1312"/>
      <c r="M56" s="1977"/>
      <c r="N56" s="1977"/>
      <c r="O56" s="1637"/>
      <c r="P56" s="382"/>
      <c r="Q56" s="1346"/>
      <c r="R56" s="382"/>
      <c r="S56" s="1324"/>
      <c r="T56" s="1327" t="s">
        <v>181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204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77B33-AB28-0CA5-9FEE-0.21E37A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434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440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441</v>
      </c>
      <c r="M6" s="539"/>
      <c r="P6" s="2259">
        <v>1</v>
      </c>
      <c r="Q6" s="1333"/>
      <c r="R6" s="358"/>
      <c r="S6" s="1338">
        <f>$I6</f>
      </c>
      <c r="T6" s="287" t="s">
        <v>442</v>
      </c>
      <c r="U6" s="302"/>
      <c r="V6" s="2247"/>
      <c r="W6" s="2248"/>
      <c r="X6" s="2248"/>
      <c r="Y6" s="2248"/>
      <c r="Z6" s="2248"/>
      <c r="AA6" s="2248"/>
      <c r="AB6" s="2248"/>
      <c r="AC6" s="2249"/>
      <c r="AD6" s="2247"/>
      <c r="AE6" s="2248"/>
      <c r="AF6" s="2248"/>
      <c r="AG6" s="2248"/>
      <c r="AH6" s="2248"/>
      <c r="AI6" s="2248"/>
      <c r="AJ6" s="2248"/>
      <c r="AK6" s="2248"/>
      <c r="AL6" s="2249"/>
      <c r="AM6" s="1260" t="s">
        <v>443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444</v>
      </c>
      <c r="M7" s="539"/>
      <c r="N7" s="1368"/>
      <c r="P7" s="2259"/>
      <c r="Q7" s="2259">
        <v>1</v>
      </c>
      <c r="R7" s="359"/>
      <c r="S7" s="1338">
        <f>$J7</f>
      </c>
      <c r="T7" s="288" t="s">
        <v>445</v>
      </c>
      <c r="U7" s="302"/>
      <c r="V7" s="2247"/>
      <c r="W7" s="2248"/>
      <c r="X7" s="2248"/>
      <c r="Y7" s="2248"/>
      <c r="Z7" s="2248"/>
      <c r="AA7" s="2248"/>
      <c r="AB7" s="2248"/>
      <c r="AC7" s="2249"/>
      <c r="AD7" s="2247"/>
      <c r="AE7" s="2248"/>
      <c r="AF7" s="2248"/>
      <c r="AG7" s="2248"/>
      <c r="AH7" s="2248"/>
      <c r="AI7" s="2248"/>
      <c r="AJ7" s="2248"/>
      <c r="AK7" s="2248"/>
      <c r="AL7" s="2249"/>
      <c r="AM7" s="1260" t="s">
        <v>446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447</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448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449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450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451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452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453</v>
      </c>
      <c r="P22" s="1364"/>
      <c r="Q22" s="1373"/>
      <c r="R22" s="1373"/>
      <c r="S22" s="731"/>
      <c r="T22" s="1162" t="s">
        <v>454</v>
      </c>
      <c r="AA22" s="188" t="s">
        <v>455</v>
      </c>
      <c r="AC22" s="188" t="s">
        <v>456</v>
      </c>
      <c r="AD22" s="1162" t="s">
        <v>454</v>
      </c>
      <c r="AI22" s="188" t="s">
        <v>457</v>
      </c>
      <c r="AK22" s="188" t="s">
        <v>456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458</v>
      </c>
      <c r="T30" s="2252"/>
      <c r="U30" s="1374"/>
      <c r="V30" s="2266" t="str">
        <f>IF(TITLE_DATE_PR_CHANGE="",IF(TITLE_DATE_PR="","",TITLE_DATE_PR),TITLE_DATE_PR_CHANGE)</f>
        <v>45985</v>
      </c>
      <c r="W30" s="2266"/>
      <c r="X30" s="2266"/>
      <c r="Y30" s="2266"/>
      <c r="Z30" s="2266"/>
      <c r="AA30" s="2266"/>
      <c r="AB30" s="2266"/>
      <c r="AC30" s="328"/>
      <c r="AD30" s="2266" t="str">
        <f>IF(TITLE_DATE_PR_CHANGE="",IF(TITLE_DATE_PR="","",TITLE_DATE_PR),TITLE_DATE_PR_CHANGE)</f>
        <v>45985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459</v>
      </c>
      <c r="T31" s="2252"/>
      <c r="U31" s="1374"/>
      <c r="V31" s="2253" t="str">
        <f>IF(TITLE_NUMBER_PR_CHANGE="",IF(TITLE_NUMBER_PR="","",TITLE_NUMBER_PR),TITLE_NUMBER_PR_CHANGE)</f>
        <v>01-02/2685; 01-02/2686; 01-02/2687; 01-02/2688; 01-02/2689</v>
      </c>
      <c r="W31" s="2253"/>
      <c r="X31" s="2253"/>
      <c r="Y31" s="2253"/>
      <c r="Z31" s="2253"/>
      <c r="AA31" s="2253"/>
      <c r="AB31" s="2253"/>
      <c r="AC31" s="328"/>
      <c r="AD31" s="2253" t="str">
        <f>IF(TITLE_NUMBER_PR_CHANGE="",IF(TITLE_NUMBER_PR="","",TITLE_NUMBER_PR),TITLE_NUMBER_PR_CHANGE)</f>
        <v>01-02/2685; 01-02/2686; 01-02/2687; 01-02/2688; 01-02/2689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460</v>
      </c>
      <c r="T34" s="2252"/>
      <c r="U34" s="1374"/>
      <c r="V34" s="2266" t="str">
        <f>IF(TITLE_DATE_PR_CHANGE="",IF(TITLE_DATE_PR="","",TITLE_DATE_PR),TITLE_DATE_PR_CHANGE)</f>
        <v>45985</v>
      </c>
      <c r="W34" s="2266"/>
      <c r="X34" s="2266"/>
      <c r="Y34" s="2266"/>
      <c r="Z34" s="2266"/>
      <c r="AA34" s="2266"/>
      <c r="AB34" s="2266"/>
      <c r="AC34" s="328"/>
      <c r="AD34" s="2266" t="str">
        <f>IF(TITLE_DATE_PR_CHANGE="",IF(TITLE_DATE_PR="","",TITLE_DATE_PR),TITLE_DATE_PR_CHANGE)</f>
        <v>45985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461</v>
      </c>
      <c r="T35" s="2252"/>
      <c r="U35" s="1374"/>
      <c r="V35" s="2253" t="str">
        <f>IF(TITLE_NUMBER_PR_CHANGE="",IF(TITLE_NUMBER_PR="","",TITLE_NUMBER_PR),TITLE_NUMBER_PR_CHANGE)</f>
        <v>01-02/2685; 01-02/2686; 01-02/2687; 01-02/2688; 01-02/2689</v>
      </c>
      <c r="W35" s="2253"/>
      <c r="X35" s="2253"/>
      <c r="Y35" s="2253"/>
      <c r="Z35" s="2253"/>
      <c r="AA35" s="2253"/>
      <c r="AB35" s="2253"/>
      <c r="AC35" s="328"/>
      <c r="AD35" s="2253" t="str">
        <f>IF(TITLE_NUMBER_PR_CHANGE="",IF(TITLE_NUMBER_PR="","",TITLE_NUMBER_PR),TITLE_NUMBER_PR_CHANGE)</f>
        <v>01-02/2685; 01-02/2686; 01-02/2687; 01-02/2688; 01-02/2689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462</v>
      </c>
      <c r="AD36" s="328"/>
      <c r="AE36" s="328"/>
      <c r="AF36" s="328"/>
      <c r="AG36" s="328"/>
      <c r="AH36" s="328"/>
      <c r="AI36" s="328"/>
      <c r="AJ36" s="328"/>
      <c r="AK36" s="280" t="s">
        <v>462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339</v>
      </c>
      <c r="AS38" s="1157">
        <v>14</v>
      </c>
    </row>
    <row customHeight="1" ht="14.699999999999998">
      <c r="Q39" s="378"/>
      <c r="R39" s="378"/>
      <c r="S39" s="2275" t="s">
        <v>89</v>
      </c>
      <c r="T39" s="2211" t="s">
        <v>463</v>
      </c>
      <c r="U39" s="303"/>
      <c r="V39" s="2276" t="s">
        <v>464</v>
      </c>
      <c r="W39" s="2277"/>
      <c r="X39" s="2293"/>
      <c r="Y39" s="2293"/>
      <c r="Z39" s="2277"/>
      <c r="AA39" s="2277"/>
      <c r="AB39" s="2278"/>
      <c r="AC39" s="2279" t="s">
        <v>465</v>
      </c>
      <c r="AD39" s="2276" t="s">
        <v>464</v>
      </c>
      <c r="AE39" s="2277"/>
      <c r="AF39" s="2293"/>
      <c r="AG39" s="2293"/>
      <c r="AH39" s="2277"/>
      <c r="AI39" s="2277"/>
      <c r="AJ39" s="2278"/>
      <c r="AK39" s="2279" t="s">
        <v>466</v>
      </c>
      <c r="AL39" s="2282" t="s">
        <v>467</v>
      </c>
      <c r="AM39" s="2129"/>
      <c r="AS39" s="1157">
        <v>14</v>
      </c>
    </row>
    <row customHeight="1" ht="24">
      <c r="Q40" s="378"/>
      <c r="R40" s="378"/>
      <c r="S40" s="2275"/>
      <c r="T40" s="2211"/>
      <c r="U40" s="1033"/>
      <c r="V40" s="2294" t="s">
        <v>468</v>
      </c>
      <c r="W40" s="2296" t="s">
        <v>469</v>
      </c>
      <c r="X40" s="1378" t="s">
        <v>470</v>
      </c>
      <c r="Y40" s="1378"/>
      <c r="Z40" s="2271" t="s">
        <v>471</v>
      </c>
      <c r="AA40" s="2271"/>
      <c r="AB40" s="2265"/>
      <c r="AC40" s="2280"/>
      <c r="AD40" s="2294" t="s">
        <v>468</v>
      </c>
      <c r="AE40" s="2296" t="s">
        <v>469</v>
      </c>
      <c r="AF40" s="1378" t="s">
        <v>470</v>
      </c>
      <c r="AG40" s="1378"/>
      <c r="AH40" s="2271" t="s">
        <v>471</v>
      </c>
      <c r="AI40" s="2271"/>
      <c r="AJ40" s="2265"/>
      <c r="AK40" s="2280"/>
      <c r="AL40" s="2283"/>
      <c r="AM40" s="2129"/>
      <c r="AS40" s="1157">
        <v>23</v>
      </c>
    </row>
    <row s="1268" customFormat="1" customHeight="1" ht="24">
      <c r="A41" s="1372"/>
      <c r="B41" s="1372" t="s">
        <v>146</v>
      </c>
      <c r="C41" s="1372" t="s">
        <v>147</v>
      </c>
      <c r="D41" s="1372" t="s">
        <v>148</v>
      </c>
      <c r="E41" s="1366" t="s">
        <v>472</v>
      </c>
      <c r="F41" s="1366" t="s">
        <v>473</v>
      </c>
      <c r="G41" s="1366" t="s">
        <v>474</v>
      </c>
      <c r="H41" s="1366" t="s">
        <v>475</v>
      </c>
      <c r="I41" s="1366" t="s">
        <v>476</v>
      </c>
      <c r="J41" s="1366" t="s">
        <v>477</v>
      </c>
      <c r="K41" s="1366" t="s">
        <v>478</v>
      </c>
      <c r="L41" s="1366" t="s">
        <v>453</v>
      </c>
      <c r="M41" s="1364"/>
      <c r="N41" s="1364"/>
      <c r="O41" s="1364"/>
      <c r="P41" s="1330"/>
      <c r="Q41" s="378"/>
      <c r="R41" s="378"/>
      <c r="S41" s="2275"/>
      <c r="T41" s="2211"/>
      <c r="U41" s="304"/>
      <c r="V41" s="2295"/>
      <c r="W41" s="2297"/>
      <c r="X41" s="1375" t="s">
        <v>479</v>
      </c>
      <c r="Y41" s="1375" t="s">
        <v>480</v>
      </c>
      <c r="Z41" s="1336" t="s">
        <v>481</v>
      </c>
      <c r="AA41" s="2272" t="s">
        <v>482</v>
      </c>
      <c r="AB41" s="2273"/>
      <c r="AC41" s="2281"/>
      <c r="AD41" s="2295"/>
      <c r="AE41" s="2297"/>
      <c r="AF41" s="1375" t="s">
        <v>479</v>
      </c>
      <c r="AG41" s="1375" t="s">
        <v>480</v>
      </c>
      <c r="AH41" s="1336" t="s">
        <v>481</v>
      </c>
      <c r="AI41" s="2272" t="s">
        <v>482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100</v>
      </c>
      <c r="T42" s="1257" t="s">
        <v>105</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232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232</v>
      </c>
      <c r="B44" s="1365" t="s">
        <v>233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436</v>
      </c>
      <c r="AO44" s="502"/>
      <c r="AP44" s="502" t="str">
        <f>IF(T44="","",T44)</f>
        <v>Территория действия тарифа</v>
      </c>
      <c r="AQ44" s="502"/>
      <c r="AR44" s="502"/>
      <c r="AS44" s="1157">
        <v>21</v>
      </c>
    </row>
    <row customHeight="1" ht="24">
      <c r="A45" s="1365" t="s">
        <v>232</v>
      </c>
      <c r="B45" s="1365" t="s">
        <v>233</v>
      </c>
      <c r="C45" s="1365" t="s">
        <v>234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438</v>
      </c>
      <c r="AO45" s="502"/>
      <c r="AP45" s="502" t="str">
        <f>IF(T45="","",T45)</f>
        <v>Наименование системы теплоснабжения </v>
      </c>
      <c r="AQ45" s="502"/>
      <c r="AR45" s="502"/>
      <c r="AS45" s="1157">
        <v>23</v>
      </c>
    </row>
    <row customHeight="1" ht="22.049999999999997">
      <c r="A46" s="1365" t="s">
        <v>232</v>
      </c>
      <c r="B46" s="1365" t="s">
        <v>233</v>
      </c>
      <c r="C46" s="1365" t="s">
        <v>234</v>
      </c>
      <c r="D46" s="1365" t="s">
        <v>235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440</v>
      </c>
      <c r="AO46" s="502"/>
      <c r="AP46" s="502" t="str">
        <f>IF(T46="","",T46)</f>
        <v>Источник тепловой энергии  </v>
      </c>
      <c r="AQ46" s="502"/>
      <c r="AR46" s="502"/>
      <c r="AS46" s="1157">
        <v>21</v>
      </c>
    </row>
    <row customHeight="1" ht="49.5">
      <c r="A47" s="1365" t="s">
        <v>232</v>
      </c>
      <c r="B47" s="1365" t="s">
        <v>233</v>
      </c>
      <c r="C47" s="1365" t="s">
        <v>234</v>
      </c>
      <c r="D47" s="1365" t="s">
        <v>235</v>
      </c>
      <c r="E47" s="2261"/>
      <c r="F47" s="2261"/>
      <c r="G47" s="2261"/>
      <c r="H47" s="2261"/>
      <c r="I47" s="2258" t="str">
        <f>S46&amp;".1"</f>
        <v>....1</v>
      </c>
      <c r="J47" s="1365"/>
      <c r="K47" s="1365"/>
      <c r="L47" s="1366" t="s">
        <v>441</v>
      </c>
      <c r="P47" s="2259">
        <v>1</v>
      </c>
      <c r="Q47" s="1333"/>
      <c r="R47" s="358"/>
      <c r="S47" s="1338" t="str">
        <f>$I47</f>
        <v>....1</v>
      </c>
      <c r="T47" s="287" t="s">
        <v>442</v>
      </c>
      <c r="U47" s="302"/>
      <c r="V47" s="2247"/>
      <c r="W47" s="2248"/>
      <c r="X47" s="2248"/>
      <c r="Y47" s="2248"/>
      <c r="Z47" s="2248"/>
      <c r="AA47" s="2248"/>
      <c r="AB47" s="2248"/>
      <c r="AC47" s="2249"/>
      <c r="AD47" s="2247"/>
      <c r="AE47" s="2248"/>
      <c r="AF47" s="2248"/>
      <c r="AG47" s="2248"/>
      <c r="AH47" s="2248"/>
      <c r="AI47" s="2248"/>
      <c r="AJ47" s="2248"/>
      <c r="AK47" s="2248"/>
      <c r="AL47" s="2249"/>
      <c r="AM47" s="1260" t="s">
        <v>443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232</v>
      </c>
      <c r="B48" s="1365" t="s">
        <v>233</v>
      </c>
      <c r="C48" s="1365" t="s">
        <v>234</v>
      </c>
      <c r="D48" s="1365" t="s">
        <v>235</v>
      </c>
      <c r="E48" s="2261"/>
      <c r="F48" s="2261"/>
      <c r="G48" s="2261"/>
      <c r="H48" s="2261"/>
      <c r="I48" s="2288"/>
      <c r="J48" s="2258" t="str">
        <f>I47&amp;".1"</f>
        <v>....1.1</v>
      </c>
      <c r="K48" s="1365"/>
      <c r="L48" s="1366" t="s">
        <v>444</v>
      </c>
      <c r="P48" s="2259"/>
      <c r="Q48" s="2259">
        <v>1</v>
      </c>
      <c r="R48" s="359"/>
      <c r="S48" s="1338" t="str">
        <f>$J48</f>
        <v>....1.1</v>
      </c>
      <c r="T48" s="288" t="s">
        <v>445</v>
      </c>
      <c r="U48" s="302"/>
      <c r="V48" s="2247"/>
      <c r="W48" s="2248"/>
      <c r="X48" s="2248"/>
      <c r="Y48" s="2248"/>
      <c r="Z48" s="2248"/>
      <c r="AA48" s="2248"/>
      <c r="AB48" s="2248"/>
      <c r="AC48" s="2249"/>
      <c r="AD48" s="2247"/>
      <c r="AE48" s="2248"/>
      <c r="AF48" s="2248"/>
      <c r="AG48" s="2248"/>
      <c r="AH48" s="2248"/>
      <c r="AI48" s="2248"/>
      <c r="AJ48" s="2248"/>
      <c r="AK48" s="2248"/>
      <c r="AL48" s="2249"/>
      <c r="AM48" s="1260" t="s">
        <v>446</v>
      </c>
      <c r="AO48" s="502"/>
      <c r="AP48" s="502" t="str">
        <f>IF(T48="","",T48)</f>
        <v>Группа потребителей</v>
      </c>
      <c r="AQ48" s="502"/>
      <c r="AR48" s="502"/>
      <c r="AS48" s="1157">
        <v>21</v>
      </c>
    </row>
    <row customHeight="1" ht="22.049999999999997">
      <c r="A49" s="1365" t="s">
        <v>232</v>
      </c>
      <c r="B49" s="1365" t="s">
        <v>233</v>
      </c>
      <c r="C49" s="1365" t="s">
        <v>234</v>
      </c>
      <c r="D49" s="1365" t="s">
        <v>235</v>
      </c>
      <c r="E49" s="2261"/>
      <c r="F49" s="2261"/>
      <c r="G49" s="2261"/>
      <c r="H49" s="2261"/>
      <c r="I49" s="2288"/>
      <c r="J49" s="2288"/>
      <c r="K49" s="2258" t="str">
        <f>J48&amp;".1"</f>
        <v>....1.1.1</v>
      </c>
      <c r="L49" s="1366" t="s">
        <v>447</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448</v>
      </c>
      <c r="AN49" s="513">
        <f>STRCHECKDATE(V50:AL50)</f>
      </c>
      <c r="AO49" s="502"/>
      <c r="AP49" s="502" t="str">
        <f>IF(T49="","",T49)</f>
        <v/>
      </c>
      <c r="AQ49" s="502"/>
      <c r="AR49" s="502"/>
      <c r="AS49" s="1157">
        <v>21</v>
      </c>
    </row>
    <row customHeight="1" ht="1.05">
      <c r="A50" s="1365" t="s">
        <v>232</v>
      </c>
      <c r="B50" s="1365" t="s">
        <v>233</v>
      </c>
      <c r="C50" s="1365" t="s">
        <v>234</v>
      </c>
      <c r="D50" s="1365" t="s">
        <v>235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232</v>
      </c>
      <c r="B51" s="1365" t="s">
        <v>233</v>
      </c>
      <c r="C51" s="1365" t="s">
        <v>234</v>
      </c>
      <c r="D51" s="1365" t="s">
        <v>235</v>
      </c>
      <c r="E51" s="2261"/>
      <c r="F51" s="2261"/>
      <c r="G51" s="2261"/>
      <c r="H51" s="2261"/>
      <c r="I51" s="2288"/>
      <c r="J51" s="2258"/>
      <c r="K51" s="1365"/>
      <c r="L51" s="1366"/>
      <c r="P51" s="2259"/>
      <c r="Q51" s="2259"/>
      <c r="R51" s="358"/>
      <c r="S51" s="1280"/>
      <c r="T51" s="290" t="s">
        <v>449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232</v>
      </c>
      <c r="B52" s="1365" t="s">
        <v>233</v>
      </c>
      <c r="C52" s="1365" t="s">
        <v>234</v>
      </c>
      <c r="D52" s="1365" t="s">
        <v>235</v>
      </c>
      <c r="E52" s="2261"/>
      <c r="F52" s="2261"/>
      <c r="G52" s="2261"/>
      <c r="H52" s="2261"/>
      <c r="I52" s="2258"/>
      <c r="J52" s="1365"/>
      <c r="K52" s="1365"/>
      <c r="L52" s="1366"/>
      <c r="P52" s="2259"/>
      <c r="Q52" s="1333"/>
      <c r="R52" s="358"/>
      <c r="S52" s="1280"/>
      <c r="T52" s="289" t="s">
        <v>450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232</v>
      </c>
      <c r="B53" s="1365" t="s">
        <v>233</v>
      </c>
      <c r="C53" s="1365" t="s">
        <v>234</v>
      </c>
      <c r="D53" s="1365" t="s">
        <v>235</v>
      </c>
      <c r="E53" s="2261"/>
      <c r="F53" s="2261"/>
      <c r="G53" s="2261"/>
      <c r="H53" s="2260"/>
      <c r="I53" s="1365"/>
      <c r="J53" s="1365"/>
      <c r="K53" s="1365"/>
      <c r="L53" s="1366"/>
      <c r="M53" s="1367"/>
      <c r="N53" s="1367"/>
      <c r="O53" s="539"/>
      <c r="P53" s="362"/>
      <c r="Q53" s="377"/>
      <c r="R53" s="357"/>
      <c r="S53" s="1280"/>
      <c r="T53" s="367" t="s">
        <v>451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232</v>
      </c>
      <c r="B54" s="1345" t="s">
        <v>233</v>
      </c>
      <c r="C54" s="1345" t="s">
        <v>234</v>
      </c>
      <c r="D54" s="1316"/>
      <c r="E54" s="2261"/>
      <c r="F54" s="2261"/>
      <c r="G54" s="2260"/>
      <c r="H54" s="1316"/>
      <c r="I54" s="1316"/>
      <c r="J54" s="1316"/>
      <c r="K54" s="1316"/>
      <c r="L54" s="1341"/>
      <c r="M54" s="1317"/>
      <c r="N54" s="1317"/>
      <c r="P54" s="1318"/>
      <c r="Q54" s="1319"/>
      <c r="R54" s="1318"/>
      <c r="S54" s="1324"/>
      <c r="T54" s="1327" t="s">
        <v>179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232</v>
      </c>
      <c r="B55" s="1345" t="s">
        <v>233</v>
      </c>
      <c r="C55" s="1316"/>
      <c r="D55" s="1316"/>
      <c r="E55" s="2261"/>
      <c r="F55" s="2260"/>
      <c r="G55" s="1316"/>
      <c r="H55" s="1316"/>
      <c r="I55" s="1316"/>
      <c r="J55" s="1316"/>
      <c r="K55" s="1316"/>
      <c r="L55" s="1341"/>
      <c r="M55" s="1323"/>
      <c r="N55" s="1323"/>
      <c r="P55" s="1318"/>
      <c r="Q55" s="1319"/>
      <c r="R55" s="1318"/>
      <c r="S55" s="1324"/>
      <c r="T55" s="1327" t="s">
        <v>180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232</v>
      </c>
      <c r="B56" s="1345"/>
      <c r="C56" s="1345"/>
      <c r="D56" s="1345"/>
      <c r="E56" s="2260"/>
      <c r="F56" s="1345"/>
      <c r="G56" s="1345"/>
      <c r="H56" s="1345"/>
      <c r="I56" s="1345"/>
      <c r="J56" s="1345"/>
      <c r="K56" s="1345"/>
      <c r="L56" s="1348"/>
      <c r="M56" s="1323"/>
      <c r="N56" s="1323"/>
      <c r="O56" s="520"/>
      <c r="P56" s="382"/>
      <c r="Q56" s="1346"/>
      <c r="R56" s="382"/>
      <c r="S56" s="1324"/>
      <c r="T56" s="1327" t="s">
        <v>181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31E82-245D-8AE9-EE26-0.D99C6F9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434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440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441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444</v>
      </c>
      <c r="M7" s="539"/>
      <c r="N7" s="1368"/>
      <c r="P7" s="2259"/>
      <c r="Q7" s="2259">
        <v>1</v>
      </c>
      <c r="R7" s="359"/>
      <c r="S7" s="1338">
        <f>$J7</f>
      </c>
      <c r="T7" s="288" t="s">
        <v>445</v>
      </c>
      <c r="U7" s="302"/>
      <c r="V7" s="2247"/>
      <c r="W7" s="2248"/>
      <c r="X7" s="2248"/>
      <c r="Y7" s="2248"/>
      <c r="Z7" s="2248"/>
      <c r="AA7" s="2248"/>
      <c r="AB7" s="2248"/>
      <c r="AC7" s="2249"/>
      <c r="AD7" s="2247"/>
      <c r="AE7" s="2248"/>
      <c r="AF7" s="2248"/>
      <c r="AG7" s="2248"/>
      <c r="AH7" s="2248"/>
      <c r="AI7" s="2248"/>
      <c r="AJ7" s="2248"/>
      <c r="AK7" s="2248"/>
      <c r="AL7" s="2249"/>
      <c r="AM7" s="1260" t="s">
        <v>446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448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449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450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452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453</v>
      </c>
      <c r="P22" s="1364"/>
      <c r="Q22" s="1373"/>
      <c r="R22" s="1373"/>
      <c r="S22" s="731"/>
      <c r="T22" s="1162" t="s">
        <v>454</v>
      </c>
      <c r="AA22" s="188" t="s">
        <v>455</v>
      </c>
      <c r="AC22" s="188" t="s">
        <v>456</v>
      </c>
      <c r="AD22" s="1162" t="s">
        <v>454</v>
      </c>
      <c r="AI22" s="188" t="s">
        <v>457</v>
      </c>
      <c r="AK22" s="188" t="s">
        <v>456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458</v>
      </c>
      <c r="T30" s="2252"/>
      <c r="U30" s="1374"/>
      <c r="V30" s="2266" t="str">
        <f>IF(TITLE_DATE_PR_CHANGE="",IF(TITLE_DATE_PR="","",TITLE_DATE_PR),TITLE_DATE_PR_CHANGE)</f>
        <v>45985</v>
      </c>
      <c r="W30" s="2266"/>
      <c r="X30" s="2266"/>
      <c r="Y30" s="2266"/>
      <c r="Z30" s="2266"/>
      <c r="AA30" s="2266"/>
      <c r="AB30" s="2266"/>
      <c r="AC30" s="328"/>
      <c r="AD30" s="2266" t="str">
        <f>IF(TITLE_DATE_PR_CHANGE="",IF(TITLE_DATE_PR="","",TITLE_DATE_PR),TITLE_DATE_PR_CHANGE)</f>
        <v>45985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459</v>
      </c>
      <c r="T31" s="2252"/>
      <c r="U31" s="1374"/>
      <c r="V31" s="2253" t="str">
        <f>IF(TITLE_NUMBER_PR_CHANGE="",IF(TITLE_NUMBER_PR="","",TITLE_NUMBER_PR),TITLE_NUMBER_PR_CHANGE)</f>
        <v>01-02/2685; 01-02/2686; 01-02/2687; 01-02/2688; 01-02/2689</v>
      </c>
      <c r="W31" s="2253"/>
      <c r="X31" s="2253"/>
      <c r="Y31" s="2253"/>
      <c r="Z31" s="2253"/>
      <c r="AA31" s="2253"/>
      <c r="AB31" s="2253"/>
      <c r="AC31" s="328"/>
      <c r="AD31" s="2253" t="str">
        <f>IF(TITLE_NUMBER_PR_CHANGE="",IF(TITLE_NUMBER_PR="","",TITLE_NUMBER_PR),TITLE_NUMBER_PR_CHANGE)</f>
        <v>01-02/2685; 01-02/2686; 01-02/2687; 01-02/2688; 01-02/2689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460</v>
      </c>
      <c r="T34" s="2252"/>
      <c r="U34" s="1374"/>
      <c r="V34" s="2266" t="str">
        <f>IF(TITLE_DATE_PR_CHANGE="",IF(TITLE_DATE_PR="","",TITLE_DATE_PR),TITLE_DATE_PR_CHANGE)</f>
        <v>45985</v>
      </c>
      <c r="W34" s="2266"/>
      <c r="X34" s="2266"/>
      <c r="Y34" s="2266"/>
      <c r="Z34" s="2266"/>
      <c r="AA34" s="2266"/>
      <c r="AB34" s="2266"/>
      <c r="AC34" s="328"/>
      <c r="AD34" s="2266" t="str">
        <f>IF(TITLE_DATE_PR_CHANGE="",IF(TITLE_DATE_PR="","",TITLE_DATE_PR),TITLE_DATE_PR_CHANGE)</f>
        <v>45985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461</v>
      </c>
      <c r="T35" s="2252"/>
      <c r="U35" s="1374"/>
      <c r="V35" s="2253" t="str">
        <f>IF(TITLE_NUMBER_PR_CHANGE="",IF(TITLE_NUMBER_PR="","",TITLE_NUMBER_PR),TITLE_NUMBER_PR_CHANGE)</f>
        <v>01-02/2685; 01-02/2686; 01-02/2687; 01-02/2688; 01-02/2689</v>
      </c>
      <c r="W35" s="2253"/>
      <c r="X35" s="2253"/>
      <c r="Y35" s="2253"/>
      <c r="Z35" s="2253"/>
      <c r="AA35" s="2253"/>
      <c r="AB35" s="2253"/>
      <c r="AC35" s="328"/>
      <c r="AD35" s="2253" t="str">
        <f>IF(TITLE_NUMBER_PR_CHANGE="",IF(TITLE_NUMBER_PR="","",TITLE_NUMBER_PR),TITLE_NUMBER_PR_CHANGE)</f>
        <v>01-02/2685; 01-02/2686; 01-02/2687; 01-02/2688; 01-02/2689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462</v>
      </c>
      <c r="AD36" s="328"/>
      <c r="AE36" s="328"/>
      <c r="AF36" s="328"/>
      <c r="AG36" s="328"/>
      <c r="AH36" s="328"/>
      <c r="AI36" s="328"/>
      <c r="AJ36" s="328"/>
      <c r="AK36" s="280" t="s">
        <v>462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339</v>
      </c>
      <c r="AS38" s="1157">
        <v>14</v>
      </c>
    </row>
    <row customHeight="1" ht="14.699999999999998">
      <c r="Q39" s="378"/>
      <c r="R39" s="378"/>
      <c r="S39" s="2275" t="s">
        <v>89</v>
      </c>
      <c r="T39" s="2211" t="s">
        <v>463</v>
      </c>
      <c r="U39" s="303"/>
      <c r="V39" s="2276" t="s">
        <v>464</v>
      </c>
      <c r="W39" s="2277"/>
      <c r="X39" s="2277"/>
      <c r="Y39" s="2277"/>
      <c r="Z39" s="2277"/>
      <c r="AA39" s="2277"/>
      <c r="AB39" s="2278"/>
      <c r="AC39" s="2279" t="s">
        <v>465</v>
      </c>
      <c r="AD39" s="2276" t="s">
        <v>464</v>
      </c>
      <c r="AE39" s="2277"/>
      <c r="AF39" s="2277"/>
      <c r="AG39" s="2277"/>
      <c r="AH39" s="2277"/>
      <c r="AI39" s="2277"/>
      <c r="AJ39" s="2278"/>
      <c r="AK39" s="2279" t="s">
        <v>466</v>
      </c>
      <c r="AL39" s="2282" t="s">
        <v>467</v>
      </c>
      <c r="AM39" s="2129"/>
      <c r="AS39" s="1157">
        <v>14</v>
      </c>
    </row>
    <row customHeight="1" ht="35.699999999999996">
      <c r="Q40" s="378"/>
      <c r="R40" s="378"/>
      <c r="S40" s="2275"/>
      <c r="T40" s="2211"/>
      <c r="U40" s="1033"/>
      <c r="V40" s="2262" t="s">
        <v>468</v>
      </c>
      <c r="W40" s="2285"/>
      <c r="X40" s="2264" t="s">
        <v>470</v>
      </c>
      <c r="Y40" s="2265"/>
      <c r="Z40" s="2264" t="s">
        <v>471</v>
      </c>
      <c r="AA40" s="2271"/>
      <c r="AB40" s="2265"/>
      <c r="AC40" s="2280"/>
      <c r="AD40" s="2262" t="s">
        <v>486</v>
      </c>
      <c r="AE40" s="2285"/>
      <c r="AF40" s="2264" t="s">
        <v>470</v>
      </c>
      <c r="AG40" s="2265"/>
      <c r="AH40" s="2264" t="s">
        <v>471</v>
      </c>
      <c r="AI40" s="2271"/>
      <c r="AJ40" s="2265"/>
      <c r="AK40" s="2280"/>
      <c r="AL40" s="2283"/>
      <c r="AM40" s="2129"/>
      <c r="AS40" s="1157">
        <v>34</v>
      </c>
    </row>
    <row customHeight="1" ht="35.699999999999996">
      <c r="A41" s="1372"/>
      <c r="B41" s="1372" t="s">
        <v>146</v>
      </c>
      <c r="C41" s="1372" t="s">
        <v>147</v>
      </c>
      <c r="D41" s="1372" t="s">
        <v>148</v>
      </c>
      <c r="E41" s="1366" t="s">
        <v>472</v>
      </c>
      <c r="F41" s="1366" t="s">
        <v>473</v>
      </c>
      <c r="G41" s="1366" t="s">
        <v>474</v>
      </c>
      <c r="H41" s="1366" t="s">
        <v>475</v>
      </c>
      <c r="I41" s="1366" t="s">
        <v>476</v>
      </c>
      <c r="J41" s="1366" t="s">
        <v>477</v>
      </c>
      <c r="K41" s="1366" t="s">
        <v>478</v>
      </c>
      <c r="L41" s="1366" t="s">
        <v>453</v>
      </c>
      <c r="Q41" s="378"/>
      <c r="R41" s="378"/>
      <c r="S41" s="2275"/>
      <c r="T41" s="2211"/>
      <c r="U41" s="304"/>
      <c r="V41" s="2263"/>
      <c r="W41" s="2286"/>
      <c r="X41" s="1224" t="s">
        <v>479</v>
      </c>
      <c r="Y41" s="1224" t="s">
        <v>480</v>
      </c>
      <c r="Z41" s="1340" t="s">
        <v>481</v>
      </c>
      <c r="AA41" s="2272" t="s">
        <v>482</v>
      </c>
      <c r="AB41" s="2273"/>
      <c r="AC41" s="2281"/>
      <c r="AD41" s="2263"/>
      <c r="AE41" s="2286"/>
      <c r="AF41" s="1224" t="s">
        <v>479</v>
      </c>
      <c r="AG41" s="1224" t="s">
        <v>480</v>
      </c>
      <c r="AH41" s="1340" t="s">
        <v>481</v>
      </c>
      <c r="AI41" s="2272" t="s">
        <v>482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100</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208</v>
      </c>
      <c r="B44" s="1365" t="s">
        <v>209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436</v>
      </c>
      <c r="AO44" s="502"/>
      <c r="AP44" s="502" t="str">
        <f>IF(T44="","",T44)</f>
        <v>Территория действия тарифа</v>
      </c>
      <c r="AQ44" s="502"/>
      <c r="AR44" s="502"/>
      <c r="AS44" s="1157">
        <v>21</v>
      </c>
    </row>
    <row customHeight="1" ht="24">
      <c r="A45" s="1365" t="s">
        <v>208</v>
      </c>
      <c r="B45" s="1365" t="s">
        <v>209</v>
      </c>
      <c r="C45" s="1365" t="s">
        <v>210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438</v>
      </c>
      <c r="AO45" s="502"/>
      <c r="AP45" s="502" t="str">
        <f>IF(T45="","",T45)</f>
        <v>Наименование системы теплоснабжения </v>
      </c>
      <c r="AQ45" s="502"/>
      <c r="AR45" s="502"/>
      <c r="AS45" s="1157">
        <v>23</v>
      </c>
    </row>
    <row customHeight="1" ht="22.049999999999997">
      <c r="A46" s="1365" t="s">
        <v>208</v>
      </c>
      <c r="B46" s="1365" t="s">
        <v>209</v>
      </c>
      <c r="C46" s="1365" t="s">
        <v>210</v>
      </c>
      <c r="D46" s="1365" t="s">
        <v>211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440</v>
      </c>
      <c r="AO46" s="502"/>
      <c r="AP46" s="502" t="str">
        <f>IF(T46="","",T46)</f>
        <v>Источник тепловой энергии  </v>
      </c>
      <c r="AQ46" s="502"/>
      <c r="AR46" s="502"/>
      <c r="AS46" s="1157">
        <v>21</v>
      </c>
    </row>
    <row s="1644" customFormat="1" customHeight="1" ht="0">
      <c r="A47" s="1345" t="s">
        <v>208</v>
      </c>
      <c r="B47" s="1345" t="s">
        <v>209</v>
      </c>
      <c r="C47" s="1345" t="s">
        <v>210</v>
      </c>
      <c r="D47" s="1345" t="s">
        <v>211</v>
      </c>
      <c r="E47" s="2261"/>
      <c r="F47" s="2261"/>
      <c r="G47" s="2261"/>
      <c r="H47" s="2261"/>
      <c r="I47" s="2258" t="str">
        <f>S46&amp;".1"</f>
        <v>....1</v>
      </c>
      <c r="J47" s="1345"/>
      <c r="K47" s="1345"/>
      <c r="L47" s="1348" t="s">
        <v>441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208</v>
      </c>
      <c r="B48" s="1365" t="s">
        <v>209</v>
      </c>
      <c r="C48" s="1365" t="s">
        <v>210</v>
      </c>
      <c r="D48" s="1365" t="s">
        <v>211</v>
      </c>
      <c r="E48" s="2261"/>
      <c r="F48" s="2261"/>
      <c r="G48" s="2261"/>
      <c r="H48" s="2261"/>
      <c r="I48" s="2288"/>
      <c r="J48" s="2258" t="str">
        <f>S46&amp;".1"</f>
        <v>....1</v>
      </c>
      <c r="K48" s="1365"/>
      <c r="L48" s="1366" t="s">
        <v>444</v>
      </c>
      <c r="P48" s="2259"/>
      <c r="Q48" s="2259">
        <v>1</v>
      </c>
      <c r="R48" s="359"/>
      <c r="S48" s="1338" t="str">
        <f>$J48</f>
        <v>....1</v>
      </c>
      <c r="T48" s="288" t="s">
        <v>445</v>
      </c>
      <c r="U48" s="302"/>
      <c r="V48" s="2247"/>
      <c r="W48" s="2248"/>
      <c r="X48" s="2248"/>
      <c r="Y48" s="2248"/>
      <c r="Z48" s="2248"/>
      <c r="AA48" s="2248"/>
      <c r="AB48" s="2248"/>
      <c r="AC48" s="2249"/>
      <c r="AD48" s="2247"/>
      <c r="AE48" s="2248"/>
      <c r="AF48" s="2248"/>
      <c r="AG48" s="2248"/>
      <c r="AH48" s="2248"/>
      <c r="AI48" s="2248"/>
      <c r="AJ48" s="2248"/>
      <c r="AK48" s="2248"/>
      <c r="AL48" s="2249"/>
      <c r="AM48" s="1260" t="s">
        <v>446</v>
      </c>
      <c r="AO48" s="502"/>
      <c r="AP48" s="502" t="str">
        <f>IF(T48="","",T48)</f>
        <v>Группа потребителей</v>
      </c>
      <c r="AQ48" s="502"/>
      <c r="AR48" s="502"/>
      <c r="AS48" s="1157">
        <v>21</v>
      </c>
    </row>
    <row customHeight="1" ht="22.049999999999997">
      <c r="A49" s="1365" t="s">
        <v>208</v>
      </c>
      <c r="B49" s="1365" t="s">
        <v>209</v>
      </c>
      <c r="C49" s="1365" t="s">
        <v>210</v>
      </c>
      <c r="D49" s="1365" t="s">
        <v>211</v>
      </c>
      <c r="E49" s="2261"/>
      <c r="F49" s="2261"/>
      <c r="G49" s="2261"/>
      <c r="H49" s="2261"/>
      <c r="I49" s="2288"/>
      <c r="J49" s="2288"/>
      <c r="K49" s="2258" t="str">
        <f>J48&amp;".1"</f>
        <v>....1.1</v>
      </c>
      <c r="L49" s="1366" t="s">
        <v>447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487</v>
      </c>
      <c r="AN49" s="513">
        <f>STRCHECKDATE(V50:AL50)</f>
      </c>
      <c r="AO49" s="502"/>
      <c r="AP49" s="502" t="str">
        <f>IF(T49="","",T49)</f>
        <v/>
      </c>
      <c r="AQ49" s="502"/>
      <c r="AR49" s="502"/>
      <c r="AS49" s="1157">
        <v>21</v>
      </c>
    </row>
    <row customHeight="1" ht="1.05">
      <c r="A50" s="1365" t="s">
        <v>208</v>
      </c>
      <c r="B50" s="1365" t="s">
        <v>209</v>
      </c>
      <c r="C50" s="1365" t="s">
        <v>210</v>
      </c>
      <c r="D50" s="1365" t="s">
        <v>211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208</v>
      </c>
      <c r="B51" s="1365" t="s">
        <v>209</v>
      </c>
      <c r="C51" s="1365" t="s">
        <v>210</v>
      </c>
      <c r="D51" s="1365" t="s">
        <v>211</v>
      </c>
      <c r="E51" s="2261"/>
      <c r="F51" s="2261"/>
      <c r="G51" s="2261"/>
      <c r="H51" s="2261"/>
      <c r="I51" s="2288"/>
      <c r="J51" s="2258"/>
      <c r="K51" s="1365"/>
      <c r="L51" s="1366"/>
      <c r="P51" s="2259"/>
      <c r="Q51" s="2259"/>
      <c r="R51" s="358"/>
      <c r="S51" s="1280"/>
      <c r="T51" s="289" t="s">
        <v>449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208</v>
      </c>
      <c r="B52" s="1365" t="s">
        <v>209</v>
      </c>
      <c r="C52" s="1365" t="s">
        <v>210</v>
      </c>
      <c r="D52" s="1365" t="s">
        <v>211</v>
      </c>
      <c r="E52" s="2261"/>
      <c r="F52" s="2261"/>
      <c r="G52" s="2261"/>
      <c r="H52" s="2261"/>
      <c r="I52" s="2258"/>
      <c r="J52" s="1365"/>
      <c r="K52" s="1365"/>
      <c r="L52" s="1366"/>
      <c r="P52" s="2259"/>
      <c r="Q52" s="1333"/>
      <c r="R52" s="358"/>
      <c r="S52" s="1280"/>
      <c r="T52" s="367" t="s">
        <v>450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208</v>
      </c>
      <c r="B53" s="1365" t="s">
        <v>209</v>
      </c>
      <c r="C53" s="1365" t="s">
        <v>210</v>
      </c>
      <c r="D53" s="1365" t="s">
        <v>211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208</v>
      </c>
      <c r="B54" s="1345" t="s">
        <v>209</v>
      </c>
      <c r="C54" s="1345" t="s">
        <v>210</v>
      </c>
      <c r="D54" s="1316"/>
      <c r="E54" s="2261"/>
      <c r="F54" s="2261"/>
      <c r="G54" s="2260"/>
      <c r="H54" s="1316"/>
      <c r="I54" s="1316"/>
      <c r="J54" s="1316"/>
      <c r="K54" s="1316"/>
      <c r="L54" s="1341"/>
      <c r="M54" s="1317"/>
      <c r="N54" s="1317"/>
      <c r="P54" s="1318"/>
      <c r="Q54" s="1319"/>
      <c r="R54" s="1318"/>
      <c r="S54" s="1324"/>
      <c r="T54" s="1327" t="s">
        <v>179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208</v>
      </c>
      <c r="B55" s="1345" t="s">
        <v>209</v>
      </c>
      <c r="C55" s="1316"/>
      <c r="D55" s="1316"/>
      <c r="E55" s="2261"/>
      <c r="F55" s="2260"/>
      <c r="G55" s="1316"/>
      <c r="H55" s="1316"/>
      <c r="I55" s="1316"/>
      <c r="J55" s="1316"/>
      <c r="K55" s="1316"/>
      <c r="L55" s="1341"/>
      <c r="M55" s="1323"/>
      <c r="N55" s="1323"/>
      <c r="P55" s="1318"/>
      <c r="Q55" s="1319"/>
      <c r="R55" s="1318"/>
      <c r="S55" s="1324"/>
      <c r="T55" s="1327" t="s">
        <v>180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208</v>
      </c>
      <c r="B56" s="1345"/>
      <c r="C56" s="1345"/>
      <c r="D56" s="1345"/>
      <c r="E56" s="2260"/>
      <c r="F56" s="1345"/>
      <c r="G56" s="1345"/>
      <c r="H56" s="1345"/>
      <c r="I56" s="1345"/>
      <c r="J56" s="1345"/>
      <c r="K56" s="1345"/>
      <c r="L56" s="1348"/>
      <c r="M56" s="1323"/>
      <c r="N56" s="1323"/>
      <c r="O56" s="520"/>
      <c r="P56" s="382"/>
      <c r="Q56" s="1346"/>
      <c r="R56" s="382"/>
      <c r="S56" s="1324"/>
      <c r="T56" s="1327" t="s">
        <v>181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551A1-279D-24F4-5588-0.7E31777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434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437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438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439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440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441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444</v>
      </c>
      <c r="M7" s="539"/>
      <c r="N7" s="1368"/>
      <c r="P7" s="2259"/>
      <c r="Q7" s="2259">
        <v>1</v>
      </c>
      <c r="R7" s="1644"/>
      <c r="S7" s="2009">
        <f>$J7</f>
      </c>
      <c r="T7" s="288" t="s">
        <v>445</v>
      </c>
      <c r="U7" s="302"/>
      <c r="V7" s="2307"/>
      <c r="W7" s="2307"/>
      <c r="X7" s="2307"/>
      <c r="Y7" s="2307"/>
      <c r="Z7" s="2307"/>
      <c r="AA7" s="2307"/>
      <c r="AB7" s="2307"/>
      <c r="AC7" s="2307"/>
      <c r="AD7" s="2307"/>
      <c r="AE7" s="2307"/>
      <c r="AF7" s="2307"/>
      <c r="AG7" s="2307"/>
      <c r="AH7" s="2307"/>
      <c r="AI7" s="2307"/>
      <c r="AJ7" s="2307"/>
      <c r="AK7" s="2307"/>
      <c r="AL7" s="2307"/>
      <c r="AM7" s="2012" t="s">
        <v>446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447</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448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449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450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179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180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181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452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453</v>
      </c>
      <c r="P22" s="1364"/>
      <c r="Q22" s="1373"/>
      <c r="R22" s="1373"/>
      <c r="S22" s="731"/>
      <c r="T22" s="1162" t="s">
        <v>454</v>
      </c>
      <c r="AA22" s="188" t="s">
        <v>455</v>
      </c>
      <c r="AC22" s="188" t="s">
        <v>456</v>
      </c>
      <c r="AD22" s="1162" t="s">
        <v>454</v>
      </c>
      <c r="AI22" s="188" t="s">
        <v>457</v>
      </c>
      <c r="AK22" s="188" t="s">
        <v>456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458</v>
      </c>
      <c r="T30" s="2252"/>
      <c r="U30" s="1374"/>
      <c r="V30" s="2266" t="str">
        <f>IF(TITLE_DATE_PR_CHANGE="",IF(TITLE_DATE_PR="","",TITLE_DATE_PR),TITLE_DATE_PR_CHANGE)</f>
        <v>45985</v>
      </c>
      <c r="W30" s="2266"/>
      <c r="X30" s="2266"/>
      <c r="Y30" s="2266"/>
      <c r="Z30" s="2266"/>
      <c r="AA30" s="2266"/>
      <c r="AB30" s="2266"/>
      <c r="AC30" s="328"/>
      <c r="AD30" s="2266" t="str">
        <f>IF(TITLE_DATE_PR_CHANGE="",IF(TITLE_DATE_PR="","",TITLE_DATE_PR),TITLE_DATE_PR_CHANGE)</f>
        <v>45985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459</v>
      </c>
      <c r="T31" s="2252"/>
      <c r="U31" s="1374"/>
      <c r="V31" s="2253" t="str">
        <f>IF(TITLE_NUMBER_PR_CHANGE="",IF(TITLE_NUMBER_PR="","",TITLE_NUMBER_PR),TITLE_NUMBER_PR_CHANGE)</f>
        <v>01-02/2685; 01-02/2686; 01-02/2687; 01-02/2688; 01-02/2689</v>
      </c>
      <c r="W31" s="2253"/>
      <c r="X31" s="2253"/>
      <c r="Y31" s="2253"/>
      <c r="Z31" s="2253"/>
      <c r="AA31" s="2253"/>
      <c r="AB31" s="2253"/>
      <c r="AC31" s="328"/>
      <c r="AD31" s="2253" t="str">
        <f>IF(TITLE_NUMBER_PR_CHANGE="",IF(TITLE_NUMBER_PR="","",TITLE_NUMBER_PR),TITLE_NUMBER_PR_CHANGE)</f>
        <v>01-02/2685; 01-02/2686; 01-02/2687; 01-02/2688; 01-02/2689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460</v>
      </c>
      <c r="T34" s="2252"/>
      <c r="U34" s="1374"/>
      <c r="V34" s="2266" t="str">
        <f>IF(TITLE_DATE_PR_CHANGE="",IF(TITLE_DATE_PR="","",TITLE_DATE_PR),TITLE_DATE_PR_CHANGE)</f>
        <v>45985</v>
      </c>
      <c r="W34" s="2266"/>
      <c r="X34" s="2266"/>
      <c r="Y34" s="2266"/>
      <c r="Z34" s="2266"/>
      <c r="AA34" s="2266"/>
      <c r="AB34" s="2266"/>
      <c r="AC34" s="328"/>
      <c r="AD34" s="2266" t="str">
        <f>IF(TITLE_DATE_PR_CHANGE="",IF(TITLE_DATE_PR="","",TITLE_DATE_PR),TITLE_DATE_PR_CHANGE)</f>
        <v>45985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461</v>
      </c>
      <c r="T35" s="2252"/>
      <c r="U35" s="1374"/>
      <c r="V35" s="2253" t="str">
        <f>IF(TITLE_NUMBER_PR_CHANGE="",IF(TITLE_NUMBER_PR="","",TITLE_NUMBER_PR),TITLE_NUMBER_PR_CHANGE)</f>
        <v>01-02/2685; 01-02/2686; 01-02/2687; 01-02/2688; 01-02/2689</v>
      </c>
      <c r="W35" s="2253"/>
      <c r="X35" s="2253"/>
      <c r="Y35" s="2253"/>
      <c r="Z35" s="2253"/>
      <c r="AA35" s="2253"/>
      <c r="AB35" s="2253"/>
      <c r="AC35" s="328"/>
      <c r="AD35" s="2253" t="str">
        <f>IF(TITLE_NUMBER_PR_CHANGE="",IF(TITLE_NUMBER_PR="","",TITLE_NUMBER_PR),TITLE_NUMBER_PR_CHANGE)</f>
        <v>01-02/2685; 01-02/2686; 01-02/2687; 01-02/2688; 01-02/2689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462</v>
      </c>
      <c r="AD36" s="328"/>
      <c r="AE36" s="328"/>
      <c r="AF36" s="328"/>
      <c r="AG36" s="328"/>
      <c r="AH36" s="328"/>
      <c r="AI36" s="328"/>
      <c r="AJ36" s="328"/>
      <c r="AK36" s="280" t="s">
        <v>462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339</v>
      </c>
      <c r="AS38" s="1157">
        <v>14</v>
      </c>
    </row>
    <row customHeight="1" ht="14.699999999999998">
      <c r="Q39" s="378"/>
      <c r="R39" s="378"/>
      <c r="S39" s="2275" t="s">
        <v>89</v>
      </c>
      <c r="T39" s="2211" t="s">
        <v>463</v>
      </c>
      <c r="U39" s="303"/>
      <c r="V39" s="2276" t="s">
        <v>464</v>
      </c>
      <c r="W39" s="2277"/>
      <c r="X39" s="2277"/>
      <c r="Y39" s="2277"/>
      <c r="Z39" s="2277"/>
      <c r="AA39" s="2277"/>
      <c r="AB39" s="2278"/>
      <c r="AC39" s="2279" t="s">
        <v>465</v>
      </c>
      <c r="AD39" s="2276" t="s">
        <v>464</v>
      </c>
      <c r="AE39" s="2277"/>
      <c r="AF39" s="2277"/>
      <c r="AG39" s="2277"/>
      <c r="AH39" s="2277"/>
      <c r="AI39" s="2277"/>
      <c r="AJ39" s="2278"/>
      <c r="AK39" s="2279" t="s">
        <v>466</v>
      </c>
      <c r="AL39" s="2282" t="s">
        <v>467</v>
      </c>
      <c r="AM39" s="2129"/>
      <c r="AS39" s="1157">
        <v>14</v>
      </c>
    </row>
    <row customHeight="1" ht="35.699999999999996">
      <c r="Q40" s="378"/>
      <c r="R40" s="378"/>
      <c r="S40" s="2275"/>
      <c r="T40" s="2211"/>
      <c r="U40" s="1033"/>
      <c r="V40" s="2262" t="s">
        <v>468</v>
      </c>
      <c r="W40" s="2285"/>
      <c r="X40" s="2264" t="s">
        <v>470</v>
      </c>
      <c r="Y40" s="2265"/>
      <c r="Z40" s="2264" t="s">
        <v>471</v>
      </c>
      <c r="AA40" s="2271"/>
      <c r="AB40" s="2265"/>
      <c r="AC40" s="2280"/>
      <c r="AD40" s="2262" t="s">
        <v>486</v>
      </c>
      <c r="AE40" s="2285"/>
      <c r="AF40" s="2264" t="s">
        <v>470</v>
      </c>
      <c r="AG40" s="2265"/>
      <c r="AH40" s="2264" t="s">
        <v>471</v>
      </c>
      <c r="AI40" s="2271"/>
      <c r="AJ40" s="2265"/>
      <c r="AK40" s="2280"/>
      <c r="AL40" s="2283"/>
      <c r="AM40" s="2129"/>
      <c r="AS40" s="1157">
        <v>34</v>
      </c>
    </row>
    <row customHeight="1" ht="35.699999999999996">
      <c r="A41" s="1372"/>
      <c r="B41" s="1372" t="s">
        <v>146</v>
      </c>
      <c r="C41" s="1372" t="s">
        <v>147</v>
      </c>
      <c r="D41" s="1372" t="s">
        <v>148</v>
      </c>
      <c r="E41" s="1366" t="s">
        <v>472</v>
      </c>
      <c r="F41" s="1366" t="s">
        <v>473</v>
      </c>
      <c r="G41" s="1366" t="s">
        <v>474</v>
      </c>
      <c r="H41" s="1366" t="s">
        <v>475</v>
      </c>
      <c r="I41" s="1366" t="s">
        <v>476</v>
      </c>
      <c r="J41" s="1366" t="s">
        <v>477</v>
      </c>
      <c r="K41" s="1366" t="s">
        <v>478</v>
      </c>
      <c r="L41" s="1366" t="s">
        <v>453</v>
      </c>
      <c r="Q41" s="378"/>
      <c r="R41" s="378"/>
      <c r="S41" s="2275"/>
      <c r="T41" s="2211"/>
      <c r="U41" s="304"/>
      <c r="V41" s="2263"/>
      <c r="W41" s="2286"/>
      <c r="X41" s="1224" t="s">
        <v>479</v>
      </c>
      <c r="Y41" s="1224" t="s">
        <v>480</v>
      </c>
      <c r="Z41" s="1340" t="s">
        <v>481</v>
      </c>
      <c r="AA41" s="2272" t="s">
        <v>482</v>
      </c>
      <c r="AB41" s="2273"/>
      <c r="AC41" s="2281"/>
      <c r="AD41" s="2263"/>
      <c r="AE41" s="2286"/>
      <c r="AF41" s="1224" t="s">
        <v>479</v>
      </c>
      <c r="AG41" s="1224" t="s">
        <v>480</v>
      </c>
      <c r="AH41" s="1340" t="s">
        <v>481</v>
      </c>
      <c r="AI41" s="2272" t="s">
        <v>482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100</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220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220</v>
      </c>
      <c r="B44" s="1365" t="s">
        <v>221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436</v>
      </c>
      <c r="AO44" s="502"/>
      <c r="AP44" s="502" t="str">
        <f>IF(T44="","",T44)</f>
        <v>Территория действия тарифа</v>
      </c>
      <c r="AQ44" s="502"/>
      <c r="AR44" s="502"/>
      <c r="AS44" s="1157">
        <v>21</v>
      </c>
    </row>
    <row customHeight="1" ht="24">
      <c r="A45" s="1365" t="s">
        <v>220</v>
      </c>
      <c r="B45" s="1365" t="s">
        <v>221</v>
      </c>
      <c r="C45" s="1365" t="s">
        <v>222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438</v>
      </c>
      <c r="AO45" s="502"/>
      <c r="AP45" s="502" t="str">
        <f>IF(T45="","",T45)</f>
        <v>Наименование системы теплоснабжения </v>
      </c>
      <c r="AQ45" s="502"/>
      <c r="AR45" s="502"/>
      <c r="AS45" s="1157">
        <v>23</v>
      </c>
    </row>
    <row customHeight="1" ht="22.049999999999997">
      <c r="A46" s="1365" t="s">
        <v>220</v>
      </c>
      <c r="B46" s="1365" t="s">
        <v>221</v>
      </c>
      <c r="C46" s="1365" t="s">
        <v>222</v>
      </c>
      <c r="D46" s="1365" t="s">
        <v>223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440</v>
      </c>
      <c r="AO46" s="502"/>
      <c r="AP46" s="502" t="str">
        <f>IF(T46="","",T46)</f>
        <v>Источник тепловой энергии  </v>
      </c>
      <c r="AQ46" s="502"/>
      <c r="AR46" s="502"/>
      <c r="AS46" s="1157">
        <v>21</v>
      </c>
    </row>
    <row s="1644" customFormat="1" customHeight="1" ht="0">
      <c r="A47" s="1345" t="s">
        <v>220</v>
      </c>
      <c r="B47" s="1345" t="s">
        <v>221</v>
      </c>
      <c r="C47" s="1345" t="s">
        <v>222</v>
      </c>
      <c r="D47" s="1345" t="s">
        <v>223</v>
      </c>
      <c r="E47" s="2261"/>
      <c r="F47" s="2261"/>
      <c r="G47" s="2261"/>
      <c r="H47" s="2261"/>
      <c r="I47" s="2258" t="str">
        <f>S46&amp;".1"</f>
        <v>....1</v>
      </c>
      <c r="J47" s="1345"/>
      <c r="K47" s="1345"/>
      <c r="L47" s="1348" t="s">
        <v>441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220</v>
      </c>
      <c r="B48" s="1365" t="s">
        <v>221</v>
      </c>
      <c r="C48" s="1365" t="s">
        <v>222</v>
      </c>
      <c r="D48" s="1365" t="s">
        <v>223</v>
      </c>
      <c r="E48" s="2261"/>
      <c r="F48" s="2261"/>
      <c r="G48" s="2261"/>
      <c r="H48" s="2261"/>
      <c r="I48" s="2288"/>
      <c r="J48" s="2258" t="str">
        <f>S46&amp;".1"</f>
        <v>....1</v>
      </c>
      <c r="K48" s="1365"/>
      <c r="L48" s="1366" t="s">
        <v>444</v>
      </c>
      <c r="P48" s="2259"/>
      <c r="Q48" s="2259">
        <v>1</v>
      </c>
      <c r="R48" s="359"/>
      <c r="S48" s="1338" t="str">
        <f>$J48</f>
        <v>....1</v>
      </c>
      <c r="T48" s="288" t="s">
        <v>445</v>
      </c>
      <c r="U48" s="302"/>
      <c r="V48" s="2247"/>
      <c r="W48" s="2248"/>
      <c r="X48" s="2248"/>
      <c r="Y48" s="2248"/>
      <c r="Z48" s="2248"/>
      <c r="AA48" s="2248"/>
      <c r="AB48" s="2248"/>
      <c r="AC48" s="2249"/>
      <c r="AD48" s="2247"/>
      <c r="AE48" s="2248"/>
      <c r="AF48" s="2248"/>
      <c r="AG48" s="2248"/>
      <c r="AH48" s="2248"/>
      <c r="AI48" s="2248"/>
      <c r="AJ48" s="2248"/>
      <c r="AK48" s="2248"/>
      <c r="AL48" s="2249"/>
      <c r="AM48" s="1260" t="s">
        <v>446</v>
      </c>
      <c r="AO48" s="502"/>
      <c r="AP48" s="502" t="str">
        <f>IF(T48="","",T48)</f>
        <v>Группа потребителей</v>
      </c>
      <c r="AQ48" s="502"/>
      <c r="AR48" s="502"/>
      <c r="AS48" s="1157">
        <v>21</v>
      </c>
    </row>
    <row customHeight="1" ht="22.049999999999997">
      <c r="A49" s="1365" t="s">
        <v>220</v>
      </c>
      <c r="B49" s="1365" t="s">
        <v>221</v>
      </c>
      <c r="C49" s="1365" t="s">
        <v>222</v>
      </c>
      <c r="D49" s="1365" t="s">
        <v>223</v>
      </c>
      <c r="E49" s="2261"/>
      <c r="F49" s="2261"/>
      <c r="G49" s="2261"/>
      <c r="H49" s="2261"/>
      <c r="I49" s="2288"/>
      <c r="J49" s="2288"/>
      <c r="K49" s="2258" t="str">
        <f>J48&amp;".1"</f>
        <v>....1.1</v>
      </c>
      <c r="L49" s="1366" t="s">
        <v>447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487</v>
      </c>
      <c r="AN49" s="513">
        <f>STRCHECKDATE(V50:AL50)</f>
      </c>
      <c r="AO49" s="502"/>
      <c r="AP49" s="502" t="str">
        <f>IF(T49="","",T49)</f>
        <v/>
      </c>
      <c r="AQ49" s="502"/>
      <c r="AR49" s="502"/>
      <c r="AS49" s="1157">
        <v>21</v>
      </c>
    </row>
    <row customHeight="1" ht="1.05">
      <c r="A50" s="1365" t="s">
        <v>220</v>
      </c>
      <c r="B50" s="1365" t="s">
        <v>221</v>
      </c>
      <c r="C50" s="1365" t="s">
        <v>222</v>
      </c>
      <c r="D50" s="1365" t="s">
        <v>223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220</v>
      </c>
      <c r="B51" s="1365" t="s">
        <v>221</v>
      </c>
      <c r="C51" s="1365" t="s">
        <v>222</v>
      </c>
      <c r="D51" s="1365" t="s">
        <v>223</v>
      </c>
      <c r="E51" s="2261"/>
      <c r="F51" s="2261"/>
      <c r="G51" s="2261"/>
      <c r="H51" s="2261"/>
      <c r="I51" s="2288"/>
      <c r="J51" s="2258"/>
      <c r="K51" s="1365"/>
      <c r="L51" s="1366"/>
      <c r="P51" s="2259"/>
      <c r="Q51" s="2259"/>
      <c r="R51" s="358"/>
      <c r="S51" s="1280"/>
      <c r="T51" s="289" t="s">
        <v>449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220</v>
      </c>
      <c r="B52" s="1365" t="s">
        <v>221</v>
      </c>
      <c r="C52" s="1365" t="s">
        <v>222</v>
      </c>
      <c r="D52" s="1365" t="s">
        <v>223</v>
      </c>
      <c r="E52" s="2261"/>
      <c r="F52" s="2261"/>
      <c r="G52" s="2261"/>
      <c r="H52" s="2261"/>
      <c r="I52" s="2258"/>
      <c r="J52" s="1365"/>
      <c r="K52" s="1365"/>
      <c r="L52" s="1366"/>
      <c r="P52" s="2259"/>
      <c r="Q52" s="1333"/>
      <c r="R52" s="358"/>
      <c r="S52" s="1280"/>
      <c r="T52" s="367" t="s">
        <v>450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220</v>
      </c>
      <c r="B53" s="1365" t="s">
        <v>221</v>
      </c>
      <c r="C53" s="1365" t="s">
        <v>222</v>
      </c>
      <c r="D53" s="1365" t="s">
        <v>223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220</v>
      </c>
      <c r="B54" s="1345" t="s">
        <v>221</v>
      </c>
      <c r="C54" s="1345" t="s">
        <v>222</v>
      </c>
      <c r="D54" s="1316"/>
      <c r="E54" s="2261"/>
      <c r="F54" s="2261"/>
      <c r="G54" s="2260"/>
      <c r="H54" s="1316"/>
      <c r="I54" s="1316"/>
      <c r="J54" s="1316"/>
      <c r="K54" s="1316"/>
      <c r="L54" s="1341"/>
      <c r="M54" s="1317"/>
      <c r="N54" s="1317"/>
      <c r="P54" s="1318"/>
      <c r="Q54" s="1319"/>
      <c r="R54" s="1318"/>
      <c r="S54" s="1324"/>
      <c r="T54" s="1327" t="s">
        <v>179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220</v>
      </c>
      <c r="B55" s="1345" t="s">
        <v>221</v>
      </c>
      <c r="C55" s="1316"/>
      <c r="D55" s="1316"/>
      <c r="E55" s="2261"/>
      <c r="F55" s="2260"/>
      <c r="G55" s="1316"/>
      <c r="H55" s="1316"/>
      <c r="I55" s="1316"/>
      <c r="J55" s="1316"/>
      <c r="K55" s="1316"/>
      <c r="L55" s="1341"/>
      <c r="M55" s="1323"/>
      <c r="N55" s="1323"/>
      <c r="P55" s="1318"/>
      <c r="Q55" s="1319"/>
      <c r="R55" s="1318"/>
      <c r="S55" s="1324"/>
      <c r="T55" s="1327" t="s">
        <v>180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220</v>
      </c>
      <c r="B56" s="1345"/>
      <c r="C56" s="1345"/>
      <c r="D56" s="1345"/>
      <c r="E56" s="2260"/>
      <c r="F56" s="1345"/>
      <c r="G56" s="1345"/>
      <c r="H56" s="1345"/>
      <c r="I56" s="1345"/>
      <c r="J56" s="1345"/>
      <c r="K56" s="1345"/>
      <c r="L56" s="1348"/>
      <c r="M56" s="1323"/>
      <c r="N56" s="1323"/>
      <c r="O56" s="520"/>
      <c r="P56" s="382"/>
      <c r="Q56" s="1346"/>
      <c r="R56" s="382"/>
      <c r="S56" s="1324"/>
      <c r="T56" s="1327" t="s">
        <v>181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204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343E6-D99E-C746-409A-0.01FCBED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434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435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436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437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438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439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440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441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444</v>
      </c>
      <c r="M7" s="539"/>
      <c r="N7" s="1368"/>
      <c r="P7" s="2259"/>
      <c r="Q7" s="2259">
        <v>1</v>
      </c>
      <c r="R7" s="359"/>
      <c r="S7" s="1338">
        <f>$J7</f>
      </c>
      <c r="T7" s="288" t="s">
        <v>445</v>
      </c>
      <c r="U7" s="302"/>
      <c r="V7" s="2247"/>
      <c r="W7" s="2248"/>
      <c r="X7" s="2248"/>
      <c r="Y7" s="2248"/>
      <c r="Z7" s="2248"/>
      <c r="AA7" s="2248"/>
      <c r="AB7" s="2248"/>
      <c r="AC7" s="2249"/>
      <c r="AD7" s="2247"/>
      <c r="AE7" s="2248"/>
      <c r="AF7" s="2248"/>
      <c r="AG7" s="2248"/>
      <c r="AH7" s="2248"/>
      <c r="AI7" s="2248"/>
      <c r="AJ7" s="2248"/>
      <c r="AK7" s="2248"/>
      <c r="AL7" s="2249"/>
      <c r="AM7" s="1260" t="s">
        <v>446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447</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448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449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450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179</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180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181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452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453</v>
      </c>
      <c r="P22" s="1364"/>
      <c r="Q22" s="1373"/>
      <c r="R22" s="1373"/>
      <c r="S22" s="731"/>
      <c r="T22" s="1162" t="s">
        <v>454</v>
      </c>
      <c r="AA22" s="188" t="s">
        <v>455</v>
      </c>
      <c r="AC22" s="188" t="s">
        <v>456</v>
      </c>
      <c r="AD22" s="1162" t="s">
        <v>454</v>
      </c>
      <c r="AI22" s="188" t="s">
        <v>457</v>
      </c>
      <c r="AK22" s="188" t="s">
        <v>456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Муниципальное унитарное предприятие Белоярского района «Белоярские коммунальные системы»</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458</v>
      </c>
      <c r="T30" s="2252"/>
      <c r="U30" s="1374"/>
      <c r="V30" s="2266" t="str">
        <f>IF(TITLE_DATE_PR_CHANGE="",IF(TITLE_DATE_PR="","",TITLE_DATE_PR),TITLE_DATE_PR_CHANGE)</f>
        <v>45985</v>
      </c>
      <c r="W30" s="2266"/>
      <c r="X30" s="2266"/>
      <c r="Y30" s="2266"/>
      <c r="Z30" s="2266"/>
      <c r="AA30" s="2266"/>
      <c r="AB30" s="2266"/>
      <c r="AC30" s="328"/>
      <c r="AD30" s="2266" t="str">
        <f>IF(TITLE_DATE_PR_CHANGE="",IF(TITLE_DATE_PR="","",TITLE_DATE_PR),TITLE_DATE_PR_CHANGE)</f>
        <v>45985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459</v>
      </c>
      <c r="T31" s="2252"/>
      <c r="U31" s="1374"/>
      <c r="V31" s="2253" t="str">
        <f>IF(TITLE_NUMBER_PR_CHANGE="",IF(TITLE_NUMBER_PR="","",TITLE_NUMBER_PR),TITLE_NUMBER_PR_CHANGE)</f>
        <v>01-02/2685; 01-02/2686; 01-02/2687; 01-02/2688; 01-02/2689</v>
      </c>
      <c r="W31" s="2253"/>
      <c r="X31" s="2253"/>
      <c r="Y31" s="2253"/>
      <c r="Z31" s="2253"/>
      <c r="AA31" s="2253"/>
      <c r="AB31" s="2253"/>
      <c r="AC31" s="328"/>
      <c r="AD31" s="2253" t="str">
        <f>IF(TITLE_NUMBER_PR_CHANGE="",IF(TITLE_NUMBER_PR="","",TITLE_NUMBER_PR),TITLE_NUMBER_PR_CHANGE)</f>
        <v>01-02/2685; 01-02/2686; 01-02/2687; 01-02/2688; 01-02/2689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460</v>
      </c>
      <c r="T34" s="2252"/>
      <c r="U34" s="1374"/>
      <c r="V34" s="2266" t="str">
        <f>IF(TITLE_DATE_PR_CHANGE="",IF(TITLE_DATE_PR="","",TITLE_DATE_PR),TITLE_DATE_PR_CHANGE)</f>
        <v>45985</v>
      </c>
      <c r="W34" s="2266"/>
      <c r="X34" s="2266"/>
      <c r="Y34" s="2266"/>
      <c r="Z34" s="2266"/>
      <c r="AA34" s="2266"/>
      <c r="AB34" s="2266"/>
      <c r="AC34" s="328"/>
      <c r="AD34" s="2266" t="str">
        <f>IF(TITLE_DATE_PR_CHANGE="",IF(TITLE_DATE_PR="","",TITLE_DATE_PR),TITLE_DATE_PR_CHANGE)</f>
        <v>45985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461</v>
      </c>
      <c r="T35" s="2252"/>
      <c r="U35" s="1374"/>
      <c r="V35" s="2253" t="str">
        <f>IF(TITLE_NUMBER_PR_CHANGE="",IF(TITLE_NUMBER_PR="","",TITLE_NUMBER_PR),TITLE_NUMBER_PR_CHANGE)</f>
        <v>01-02/2685; 01-02/2686; 01-02/2687; 01-02/2688; 01-02/2689</v>
      </c>
      <c r="W35" s="2253"/>
      <c r="X35" s="2253"/>
      <c r="Y35" s="2253"/>
      <c r="Z35" s="2253"/>
      <c r="AA35" s="2253"/>
      <c r="AB35" s="2253"/>
      <c r="AC35" s="328"/>
      <c r="AD35" s="2253" t="str">
        <f>IF(TITLE_NUMBER_PR_CHANGE="",IF(TITLE_NUMBER_PR="","",TITLE_NUMBER_PR),TITLE_NUMBER_PR_CHANGE)</f>
        <v>01-02/2685; 01-02/2686; 01-02/2687; 01-02/2688; 01-02/2689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462</v>
      </c>
      <c r="AD36" s="328"/>
      <c r="AE36" s="328"/>
      <c r="AF36" s="328"/>
      <c r="AG36" s="328"/>
      <c r="AH36" s="328"/>
      <c r="AI36" s="328"/>
      <c r="AJ36" s="328"/>
      <c r="AK36" s="280" t="s">
        <v>462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338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339</v>
      </c>
      <c r="AS38" s="1157">
        <v>14</v>
      </c>
    </row>
    <row customHeight="1" ht="14.699999999999998">
      <c r="Q39" s="378"/>
      <c r="R39" s="378"/>
      <c r="S39" s="2275" t="s">
        <v>89</v>
      </c>
      <c r="T39" s="2211" t="s">
        <v>463</v>
      </c>
      <c r="U39" s="303"/>
      <c r="V39" s="2276" t="s">
        <v>464</v>
      </c>
      <c r="W39" s="2277"/>
      <c r="X39" s="2277"/>
      <c r="Y39" s="2277"/>
      <c r="Z39" s="2277"/>
      <c r="AA39" s="2277"/>
      <c r="AB39" s="2278"/>
      <c r="AC39" s="2279" t="s">
        <v>465</v>
      </c>
      <c r="AD39" s="2276" t="s">
        <v>464</v>
      </c>
      <c r="AE39" s="2277"/>
      <c r="AF39" s="2277"/>
      <c r="AG39" s="2277"/>
      <c r="AH39" s="2277"/>
      <c r="AI39" s="2277"/>
      <c r="AJ39" s="2278"/>
      <c r="AK39" s="2279" t="s">
        <v>466</v>
      </c>
      <c r="AL39" s="2282" t="s">
        <v>467</v>
      </c>
      <c r="AM39" s="2129"/>
      <c r="AS39" s="1157">
        <v>14</v>
      </c>
    </row>
    <row customHeight="1" ht="35.699999999999996">
      <c r="Q40" s="378"/>
      <c r="R40" s="378"/>
      <c r="S40" s="2275"/>
      <c r="T40" s="2211"/>
      <c r="U40" s="1033"/>
      <c r="V40" s="2262" t="s">
        <v>468</v>
      </c>
      <c r="W40" s="2285"/>
      <c r="X40" s="2264" t="s">
        <v>470</v>
      </c>
      <c r="Y40" s="2265"/>
      <c r="Z40" s="2264" t="s">
        <v>471</v>
      </c>
      <c r="AA40" s="2271"/>
      <c r="AB40" s="2265"/>
      <c r="AC40" s="2280"/>
      <c r="AD40" s="2262" t="s">
        <v>486</v>
      </c>
      <c r="AE40" s="2285"/>
      <c r="AF40" s="2264" t="s">
        <v>470</v>
      </c>
      <c r="AG40" s="2265"/>
      <c r="AH40" s="2264" t="s">
        <v>471</v>
      </c>
      <c r="AI40" s="2271"/>
      <c r="AJ40" s="2265"/>
      <c r="AK40" s="2280"/>
      <c r="AL40" s="2283"/>
      <c r="AM40" s="2129"/>
      <c r="AS40" s="1157">
        <v>34</v>
      </c>
    </row>
    <row customHeight="1" ht="35.699999999999996">
      <c r="A41" s="1372"/>
      <c r="B41" s="1372" t="s">
        <v>146</v>
      </c>
      <c r="C41" s="1372" t="s">
        <v>147</v>
      </c>
      <c r="D41" s="1372" t="s">
        <v>148</v>
      </c>
      <c r="E41" s="1366" t="s">
        <v>472</v>
      </c>
      <c r="F41" s="1366" t="s">
        <v>473</v>
      </c>
      <c r="G41" s="1366" t="s">
        <v>474</v>
      </c>
      <c r="H41" s="1366" t="s">
        <v>475</v>
      </c>
      <c r="I41" s="1366" t="s">
        <v>476</v>
      </c>
      <c r="J41" s="1366" t="s">
        <v>477</v>
      </c>
      <c r="K41" s="1366" t="s">
        <v>478</v>
      </c>
      <c r="L41" s="1366" t="s">
        <v>453</v>
      </c>
      <c r="Q41" s="378"/>
      <c r="R41" s="378"/>
      <c r="S41" s="2275"/>
      <c r="T41" s="2211"/>
      <c r="U41" s="304"/>
      <c r="V41" s="2263"/>
      <c r="W41" s="2286"/>
      <c r="X41" s="1224" t="s">
        <v>479</v>
      </c>
      <c r="Y41" s="1224" t="s">
        <v>480</v>
      </c>
      <c r="Z41" s="1340" t="s">
        <v>481</v>
      </c>
      <c r="AA41" s="2272" t="s">
        <v>482</v>
      </c>
      <c r="AB41" s="2273"/>
      <c r="AC41" s="2281"/>
      <c r="AD41" s="2263"/>
      <c r="AE41" s="2286"/>
      <c r="AF41" s="1224" t="s">
        <v>479</v>
      </c>
      <c r="AG41" s="1224" t="s">
        <v>480</v>
      </c>
      <c r="AH41" s="1340" t="s">
        <v>481</v>
      </c>
      <c r="AI41" s="2272" t="s">
        <v>482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100</v>
      </c>
      <c r="T42" s="1257" t="s">
        <v>105</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226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226</v>
      </c>
      <c r="B44" s="1365" t="s">
        <v>227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435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436</v>
      </c>
      <c r="AO44" s="502"/>
      <c r="AP44" s="502" t="str">
        <f>IF(T44="","",T44)</f>
        <v>Территория действия тарифа</v>
      </c>
      <c r="AQ44" s="502"/>
      <c r="AR44" s="502"/>
      <c r="AS44" s="1157">
        <v>21</v>
      </c>
    </row>
    <row customHeight="1" ht="24">
      <c r="A45" s="1365" t="s">
        <v>226</v>
      </c>
      <c r="B45" s="1365" t="s">
        <v>227</v>
      </c>
      <c r="C45" s="1365" t="s">
        <v>228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437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438</v>
      </c>
      <c r="AO45" s="502"/>
      <c r="AP45" s="502" t="str">
        <f>IF(T45="","",T45)</f>
        <v>Наименование системы теплоснабжения </v>
      </c>
      <c r="AQ45" s="502"/>
      <c r="AR45" s="502"/>
      <c r="AS45" s="1157">
        <v>23</v>
      </c>
    </row>
    <row customHeight="1" ht="22.049999999999997">
      <c r="A46" s="1365" t="s">
        <v>226</v>
      </c>
      <c r="B46" s="1365" t="s">
        <v>227</v>
      </c>
      <c r="C46" s="1365" t="s">
        <v>228</v>
      </c>
      <c r="D46" s="1365" t="s">
        <v>229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439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440</v>
      </c>
      <c r="AO46" s="502"/>
      <c r="AP46" s="502" t="str">
        <f>IF(T46="","",T46)</f>
        <v>Источник тепловой энергии  </v>
      </c>
      <c r="AQ46" s="502"/>
      <c r="AR46" s="502"/>
      <c r="AS46" s="1157">
        <v>21</v>
      </c>
    </row>
    <row s="1644" customFormat="1" customHeight="1" ht="0">
      <c r="A47" s="1345" t="s">
        <v>226</v>
      </c>
      <c r="B47" s="1345" t="s">
        <v>227</v>
      </c>
      <c r="C47" s="1345" t="s">
        <v>228</v>
      </c>
      <c r="D47" s="1345" t="s">
        <v>229</v>
      </c>
      <c r="E47" s="2261"/>
      <c r="F47" s="2261"/>
      <c r="G47" s="2261"/>
      <c r="H47" s="2261"/>
      <c r="I47" s="2258" t="str">
        <f>S46&amp;".1"</f>
        <v>....1</v>
      </c>
      <c r="J47" s="1345"/>
      <c r="K47" s="1345"/>
      <c r="L47" s="1348" t="s">
        <v>441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226</v>
      </c>
      <c r="B48" s="1365" t="s">
        <v>227</v>
      </c>
      <c r="C48" s="1365" t="s">
        <v>228</v>
      </c>
      <c r="D48" s="1365" t="s">
        <v>229</v>
      </c>
      <c r="E48" s="2261"/>
      <c r="F48" s="2261"/>
      <c r="G48" s="2261"/>
      <c r="H48" s="2261"/>
      <c r="I48" s="2288"/>
      <c r="J48" s="2258" t="str">
        <f>S46&amp;".1"</f>
        <v>....1</v>
      </c>
      <c r="K48" s="1365"/>
      <c r="L48" s="1366" t="s">
        <v>444</v>
      </c>
      <c r="P48" s="2259"/>
      <c r="Q48" s="2259">
        <v>1</v>
      </c>
      <c r="R48" s="359"/>
      <c r="S48" s="1338" t="str">
        <f>$J48</f>
        <v>....1</v>
      </c>
      <c r="T48" s="288" t="s">
        <v>445</v>
      </c>
      <c r="U48" s="302"/>
      <c r="V48" s="2247"/>
      <c r="W48" s="2248"/>
      <c r="X48" s="2248"/>
      <c r="Y48" s="2248"/>
      <c r="Z48" s="2248"/>
      <c r="AA48" s="2248"/>
      <c r="AB48" s="2248"/>
      <c r="AC48" s="2249"/>
      <c r="AD48" s="2247"/>
      <c r="AE48" s="2248"/>
      <c r="AF48" s="2248"/>
      <c r="AG48" s="2248"/>
      <c r="AH48" s="2248"/>
      <c r="AI48" s="2248"/>
      <c r="AJ48" s="2248"/>
      <c r="AK48" s="2248"/>
      <c r="AL48" s="2249"/>
      <c r="AM48" s="1260" t="s">
        <v>446</v>
      </c>
      <c r="AO48" s="502"/>
      <c r="AP48" s="502" t="str">
        <f>IF(T48="","",T48)</f>
        <v>Группа потребителей</v>
      </c>
      <c r="AQ48" s="502"/>
      <c r="AR48" s="502"/>
      <c r="AS48" s="1157">
        <v>21</v>
      </c>
    </row>
    <row customHeight="1" ht="22.049999999999997">
      <c r="A49" s="1365" t="s">
        <v>226</v>
      </c>
      <c r="B49" s="1365" t="s">
        <v>227</v>
      </c>
      <c r="C49" s="1365" t="s">
        <v>228</v>
      </c>
      <c r="D49" s="1365" t="s">
        <v>229</v>
      </c>
      <c r="E49" s="2261"/>
      <c r="F49" s="2261"/>
      <c r="G49" s="2261"/>
      <c r="H49" s="2261"/>
      <c r="I49" s="2288"/>
      <c r="J49" s="2288"/>
      <c r="K49" s="2258" t="str">
        <f>J48&amp;".1"</f>
        <v>....1.1</v>
      </c>
      <c r="L49" s="1366" t="s">
        <v>447</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487</v>
      </c>
      <c r="AN49" s="513">
        <f>STRCHECKDATE(V50:AL50)</f>
      </c>
      <c r="AO49" s="502"/>
      <c r="AP49" s="502" t="str">
        <f>IF(T49="","",T49)</f>
        <v/>
      </c>
      <c r="AQ49" s="502"/>
      <c r="AR49" s="502"/>
      <c r="AS49" s="1157">
        <v>21</v>
      </c>
    </row>
    <row customHeight="1" ht="0">
      <c r="A50" s="1365" t="s">
        <v>226</v>
      </c>
      <c r="B50" s="1365" t="s">
        <v>227</v>
      </c>
      <c r="C50" s="1365" t="s">
        <v>228</v>
      </c>
      <c r="D50" s="1365" t="s">
        <v>229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226</v>
      </c>
      <c r="B51" s="1365" t="s">
        <v>227</v>
      </c>
      <c r="C51" s="1365" t="s">
        <v>228</v>
      </c>
      <c r="D51" s="1365" t="s">
        <v>229</v>
      </c>
      <c r="E51" s="2261"/>
      <c r="F51" s="2261"/>
      <c r="G51" s="2261"/>
      <c r="H51" s="2261"/>
      <c r="I51" s="2288"/>
      <c r="J51" s="2258"/>
      <c r="K51" s="1365"/>
      <c r="L51" s="1366"/>
      <c r="P51" s="2259"/>
      <c r="Q51" s="2259"/>
      <c r="R51" s="358"/>
      <c r="S51" s="1280"/>
      <c r="T51" s="289" t="s">
        <v>449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226</v>
      </c>
      <c r="B52" s="1365" t="s">
        <v>227</v>
      </c>
      <c r="C52" s="1365" t="s">
        <v>228</v>
      </c>
      <c r="D52" s="1365" t="s">
        <v>229</v>
      </c>
      <c r="E52" s="2261"/>
      <c r="F52" s="2261"/>
      <c r="G52" s="2261"/>
      <c r="H52" s="2261"/>
      <c r="I52" s="2258"/>
      <c r="J52" s="1365"/>
      <c r="K52" s="1365"/>
      <c r="L52" s="1366"/>
      <c r="P52" s="2259"/>
      <c r="Q52" s="1333"/>
      <c r="R52" s="358"/>
      <c r="S52" s="1280"/>
      <c r="T52" s="367" t="s">
        <v>450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226</v>
      </c>
      <c r="B53" s="1365" t="s">
        <v>227</v>
      </c>
      <c r="C53" s="1365" t="s">
        <v>228</v>
      </c>
      <c r="D53" s="1365" t="s">
        <v>229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226</v>
      </c>
      <c r="B54" s="1345" t="s">
        <v>227</v>
      </c>
      <c r="C54" s="1345" t="s">
        <v>228</v>
      </c>
      <c r="D54" s="1316"/>
      <c r="E54" s="2261"/>
      <c r="F54" s="2261"/>
      <c r="G54" s="2260"/>
      <c r="H54" s="1316"/>
      <c r="I54" s="1316"/>
      <c r="J54" s="1316"/>
      <c r="K54" s="1316"/>
      <c r="L54" s="1341"/>
      <c r="M54" s="1317"/>
      <c r="N54" s="1317"/>
      <c r="P54" s="1318"/>
      <c r="Q54" s="1319"/>
      <c r="R54" s="1318"/>
      <c r="S54" s="1324"/>
      <c r="T54" s="1327" t="s">
        <v>179</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226</v>
      </c>
      <c r="B55" s="1345" t="s">
        <v>227</v>
      </c>
      <c r="C55" s="1316"/>
      <c r="D55" s="1316"/>
      <c r="E55" s="2261"/>
      <c r="F55" s="2260"/>
      <c r="G55" s="1316"/>
      <c r="H55" s="1316"/>
      <c r="I55" s="1316"/>
      <c r="J55" s="1316"/>
      <c r="K55" s="1316"/>
      <c r="L55" s="1341"/>
      <c r="M55" s="1323"/>
      <c r="N55" s="1323"/>
      <c r="P55" s="1318"/>
      <c r="Q55" s="1319"/>
      <c r="R55" s="1318"/>
      <c r="S55" s="1324"/>
      <c r="T55" s="1327" t="s">
        <v>180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226</v>
      </c>
      <c r="B56" s="1345"/>
      <c r="C56" s="1345"/>
      <c r="D56" s="1345"/>
      <c r="E56" s="2260"/>
      <c r="F56" s="1345"/>
      <c r="G56" s="1345"/>
      <c r="H56" s="1345"/>
      <c r="I56" s="1345"/>
      <c r="J56" s="1345"/>
      <c r="K56" s="1345"/>
      <c r="L56" s="1348"/>
      <c r="M56" s="1323"/>
      <c r="N56" s="1323"/>
      <c r="O56" s="520"/>
      <c r="P56" s="382"/>
      <c r="Q56" s="1346"/>
      <c r="R56" s="382"/>
      <c r="S56" s="1324"/>
      <c r="T56" s="1327" t="s">
        <v>181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204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2765B-4A2A-8749-D3EE-0.A714328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434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435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436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437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438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439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440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441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444</v>
      </c>
      <c r="N7" s="511"/>
      <c r="O7" s="329"/>
      <c r="Q7" s="2259"/>
      <c r="R7" s="2259">
        <v>1</v>
      </c>
      <c r="S7" s="520"/>
      <c r="T7" s="359"/>
      <c r="U7" s="1338">
        <f>$J7</f>
      </c>
      <c r="V7" s="288" t="s">
        <v>445</v>
      </c>
      <c r="W7" s="302"/>
      <c r="X7" s="2247"/>
      <c r="Y7" s="2248"/>
      <c r="Z7" s="2248"/>
      <c r="AA7" s="2248"/>
      <c r="AB7" s="2248"/>
      <c r="AC7" s="2237"/>
      <c r="AD7" s="2237"/>
      <c r="AE7" s="2237"/>
      <c r="AF7" s="2310"/>
      <c r="AG7" s="2247"/>
      <c r="AH7" s="2248"/>
      <c r="AI7" s="2248"/>
      <c r="AJ7" s="2248"/>
      <c r="AK7" s="2248"/>
      <c r="AL7" s="2248"/>
      <c r="AM7" s="2248"/>
      <c r="AN7" s="2248"/>
      <c r="AO7" s="2248"/>
      <c r="AP7" s="2249"/>
      <c r="AQ7" s="1260" t="s">
        <v>446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447</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488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489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490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449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450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179</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180</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181</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452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453</v>
      </c>
      <c r="Q26" s="1364"/>
      <c r="R26" s="1373"/>
      <c r="S26" s="1373"/>
      <c r="T26" s="1373"/>
      <c r="U26" s="731"/>
      <c r="V26" s="1162" t="s">
        <v>454</v>
      </c>
      <c r="AD26" s="188" t="s">
        <v>455</v>
      </c>
      <c r="AF26" s="188" t="s">
        <v>456</v>
      </c>
      <c r="AG26" s="1162" t="s">
        <v>454</v>
      </c>
      <c r="AM26" s="188" t="s">
        <v>457</v>
      </c>
      <c r="AO26" s="188" t="s">
        <v>456</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Муниципальное унитарное предприятие Белоярского района «Белоярские коммунальные системы»</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458</v>
      </c>
      <c r="V34" s="2252"/>
      <c r="W34" s="1374"/>
      <c r="X34" s="2266" t="str">
        <f>IF(TITLE_DATE_PR_CHANGE="",IF(TITLE_DATE_PR="","",TITLE_DATE_PR),TITLE_DATE_PR_CHANGE)</f>
        <v>45985</v>
      </c>
      <c r="Y34" s="2266"/>
      <c r="Z34" s="2266"/>
      <c r="AA34" s="2266"/>
      <c r="AB34" s="2266"/>
      <c r="AC34" s="2266"/>
      <c r="AD34" s="2266"/>
      <c r="AE34" s="2266"/>
      <c r="AF34" s="328"/>
      <c r="AG34" s="2266" t="str">
        <f>IF(TITLE_DATE_PR_CHANGE="",IF(TITLE_DATE_PR="","",TITLE_DATE_PR),TITLE_DATE_PR_CHANGE)</f>
        <v>45985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459</v>
      </c>
      <c r="V35" s="2252"/>
      <c r="W35" s="1374"/>
      <c r="X35" s="2253" t="str">
        <f>IF(TITLE_NUMBER_PR_CHANGE="",IF(TITLE_NUMBER_PR="","",TITLE_NUMBER_PR),TITLE_NUMBER_PR_CHANGE)</f>
        <v>01-02/2685; 01-02/2686; 01-02/2687; 01-02/2688; 01-02/2689</v>
      </c>
      <c r="Y35" s="2253"/>
      <c r="Z35" s="2253"/>
      <c r="AA35" s="2253"/>
      <c r="AB35" s="2253"/>
      <c r="AC35" s="2253"/>
      <c r="AD35" s="2253"/>
      <c r="AE35" s="2253"/>
      <c r="AF35" s="328"/>
      <c r="AG35" s="2253" t="str">
        <f>IF(TITLE_NUMBER_PR_CHANGE="",IF(TITLE_NUMBER_PR="","",TITLE_NUMBER_PR),TITLE_NUMBER_PR_CHANGE)</f>
        <v>01-02/2685; 01-02/2686; 01-02/2687; 01-02/2688; 01-02/2689</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460</v>
      </c>
      <c r="V38" s="2252"/>
      <c r="W38" s="1374"/>
      <c r="X38" s="2266" t="str">
        <f>IF(TITLE_DATE_PR_CHANGE="",IF(TITLE_DATE_PR="","",TITLE_DATE_PR),TITLE_DATE_PR_CHANGE)</f>
        <v>45985</v>
      </c>
      <c r="Y38" s="2266"/>
      <c r="Z38" s="2266"/>
      <c r="AA38" s="2266"/>
      <c r="AB38" s="2266"/>
      <c r="AC38" s="2266"/>
      <c r="AD38" s="2266"/>
      <c r="AE38" s="2266"/>
      <c r="AF38" s="328"/>
      <c r="AG38" s="2266" t="str">
        <f>IF(TITLE_DATE_PR_CHANGE="",IF(TITLE_DATE_PR="","",TITLE_DATE_PR),TITLE_DATE_PR_CHANGE)</f>
        <v>45985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461</v>
      </c>
      <c r="V39" s="2252"/>
      <c r="W39" s="1374"/>
      <c r="X39" s="2253" t="str">
        <f>IF(TITLE_NUMBER_PR_CHANGE="",IF(TITLE_NUMBER_PR="","",TITLE_NUMBER_PR),TITLE_NUMBER_PR_CHANGE)</f>
        <v>01-02/2685; 01-02/2686; 01-02/2687; 01-02/2688; 01-02/2689</v>
      </c>
      <c r="Y39" s="2253"/>
      <c r="Z39" s="2253"/>
      <c r="AA39" s="2253"/>
      <c r="AB39" s="2253"/>
      <c r="AC39" s="2253"/>
      <c r="AD39" s="2253"/>
      <c r="AE39" s="2253"/>
      <c r="AF39" s="328"/>
      <c r="AG39" s="2253" t="str">
        <f>IF(TITLE_NUMBER_PR_CHANGE="",IF(TITLE_NUMBER_PR="","",TITLE_NUMBER_PR),TITLE_NUMBER_PR_CHANGE)</f>
        <v>01-02/2685; 01-02/2686; 01-02/2687; 01-02/2688; 01-02/2689</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462</v>
      </c>
      <c r="AG40" s="328"/>
      <c r="AH40" s="328"/>
      <c r="AI40" s="328"/>
      <c r="AJ40" s="328"/>
      <c r="AK40" s="328"/>
      <c r="AL40" s="328"/>
      <c r="AM40" s="328"/>
      <c r="AN40" s="328"/>
      <c r="AO40" s="280" t="s">
        <v>462</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338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339</v>
      </c>
      <c r="AW42" s="1157">
        <v>14</v>
      </c>
    </row>
    <row customHeight="1" ht="14.699999999999998">
      <c r="R43" s="378"/>
      <c r="S43" s="378"/>
      <c r="T43" s="378"/>
      <c r="U43" s="2275" t="s">
        <v>89</v>
      </c>
      <c r="V43" s="2211" t="s">
        <v>463</v>
      </c>
      <c r="W43" s="303"/>
      <c r="X43" s="2276" t="s">
        <v>464</v>
      </c>
      <c r="Y43" s="2293"/>
      <c r="Z43" s="2293"/>
      <c r="AA43" s="2293"/>
      <c r="AB43" s="2293"/>
      <c r="AC43" s="2277"/>
      <c r="AD43" s="2277"/>
      <c r="AE43" s="2278"/>
      <c r="AF43" s="2279" t="s">
        <v>465</v>
      </c>
      <c r="AG43" s="2276" t="s">
        <v>464</v>
      </c>
      <c r="AH43" s="2293"/>
      <c r="AI43" s="2293"/>
      <c r="AJ43" s="2293"/>
      <c r="AK43" s="2293"/>
      <c r="AL43" s="2277"/>
      <c r="AM43" s="2277"/>
      <c r="AN43" s="2278"/>
      <c r="AO43" s="2279" t="s">
        <v>466</v>
      </c>
      <c r="AP43" s="2282" t="s">
        <v>467</v>
      </c>
      <c r="AQ43" s="2129"/>
      <c r="AW43" s="1157">
        <v>14</v>
      </c>
    </row>
    <row customHeight="1" ht="35.699999999999996">
      <c r="R44" s="378"/>
      <c r="S44" s="378"/>
      <c r="T44" s="378"/>
      <c r="U44" s="2275"/>
      <c r="V44" s="2211"/>
      <c r="W44" s="1033"/>
      <c r="X44" s="2296" t="s">
        <v>491</v>
      </c>
      <c r="Y44" s="2314" t="s">
        <v>492</v>
      </c>
      <c r="Z44" s="2314"/>
      <c r="AA44" s="2314"/>
      <c r="AB44" s="2314"/>
      <c r="AC44" s="2296" t="s">
        <v>471</v>
      </c>
      <c r="AD44" s="2613"/>
      <c r="AE44" s="2316"/>
      <c r="AF44" s="2280"/>
      <c r="AG44" s="2296" t="s">
        <v>491</v>
      </c>
      <c r="AH44" s="2314" t="s">
        <v>492</v>
      </c>
      <c r="AI44" s="2314"/>
      <c r="AJ44" s="2314"/>
      <c r="AK44" s="2314"/>
      <c r="AL44" s="2296" t="s">
        <v>471</v>
      </c>
      <c r="AM44" s="2613"/>
      <c r="AN44" s="2316"/>
      <c r="AO44" s="2280"/>
      <c r="AP44" s="2283"/>
      <c r="AQ44" s="2129"/>
      <c r="AW44" s="1157">
        <v>34</v>
      </c>
    </row>
    <row customHeight="1" ht="14.699999999999998">
      <c r="R45" s="378"/>
      <c r="S45" s="378"/>
      <c r="T45" s="378"/>
      <c r="U45" s="2275"/>
      <c r="V45" s="2211"/>
      <c r="W45" s="1033"/>
      <c r="X45" s="2327"/>
      <c r="Y45" s="2319" t="s">
        <v>493</v>
      </c>
      <c r="Z45" s="2272" t="s">
        <v>494</v>
      </c>
      <c r="AA45" s="2322"/>
      <c r="AB45" s="2273"/>
      <c r="AC45" s="2297"/>
      <c r="AD45" s="2614"/>
      <c r="AE45" s="2318"/>
      <c r="AF45" s="2280"/>
      <c r="AG45" s="2327"/>
      <c r="AH45" s="2319" t="s">
        <v>493</v>
      </c>
      <c r="AI45" s="2272" t="s">
        <v>494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495</v>
      </c>
      <c r="AA46" s="2272" t="s">
        <v>496</v>
      </c>
      <c r="AB46" s="2273"/>
      <c r="AC46" s="2319" t="s">
        <v>481</v>
      </c>
      <c r="AD46" s="2323" t="s">
        <v>482</v>
      </c>
      <c r="AE46" s="2324"/>
      <c r="AF46" s="2280"/>
      <c r="AG46" s="2327"/>
      <c r="AH46" s="2320"/>
      <c r="AI46" s="2319" t="s">
        <v>495</v>
      </c>
      <c r="AJ46" s="2272" t="s">
        <v>496</v>
      </c>
      <c r="AK46" s="2273"/>
      <c r="AL46" s="2319" t="s">
        <v>481</v>
      </c>
      <c r="AM46" s="2323" t="s">
        <v>482</v>
      </c>
      <c r="AN46" s="2324"/>
      <c r="AO46" s="2280"/>
      <c r="AP46" s="2283"/>
      <c r="AQ46" s="2129"/>
      <c r="AW46" s="1157">
        <v>26</v>
      </c>
    </row>
    <row customHeight="1" ht="65.25">
      <c r="A47" s="1261"/>
      <c r="B47" s="1261" t="s">
        <v>146</v>
      </c>
      <c r="C47" s="1261" t="s">
        <v>147</v>
      </c>
      <c r="D47" s="1261" t="s">
        <v>148</v>
      </c>
      <c r="E47" s="1312" t="s">
        <v>472</v>
      </c>
      <c r="F47" s="1312" t="s">
        <v>473</v>
      </c>
      <c r="G47" s="1312" t="s">
        <v>474</v>
      </c>
      <c r="H47" s="1312" t="s">
        <v>475</v>
      </c>
      <c r="I47" s="1312" t="s">
        <v>476</v>
      </c>
      <c r="J47" s="1312" t="s">
        <v>477</v>
      </c>
      <c r="K47" s="1312" t="s">
        <v>478</v>
      </c>
      <c r="L47" s="1312" t="s">
        <v>497</v>
      </c>
      <c r="M47" s="1312" t="s">
        <v>453</v>
      </c>
      <c r="R47" s="378"/>
      <c r="S47" s="378"/>
      <c r="T47" s="378"/>
      <c r="U47" s="2275"/>
      <c r="V47" s="2211"/>
      <c r="W47" s="304"/>
      <c r="X47" s="2297"/>
      <c r="Y47" s="2321"/>
      <c r="Z47" s="2321"/>
      <c r="AA47" s="1224" t="s">
        <v>498</v>
      </c>
      <c r="AB47" s="1224" t="s">
        <v>499</v>
      </c>
      <c r="AC47" s="2321"/>
      <c r="AD47" s="2325"/>
      <c r="AE47" s="2326"/>
      <c r="AF47" s="2281"/>
      <c r="AG47" s="2297"/>
      <c r="AH47" s="2321"/>
      <c r="AI47" s="2321"/>
      <c r="AJ47" s="1224" t="s">
        <v>498</v>
      </c>
      <c r="AK47" s="1224" t="s">
        <v>499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100</v>
      </c>
      <c r="V48" s="1257" t="s">
        <v>105</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214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214</v>
      </c>
      <c r="B50" s="1269" t="s">
        <v>215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435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436</v>
      </c>
      <c r="AS50" s="502"/>
      <c r="AT50" s="502" t="str">
        <f>IF(V50="","",V50)</f>
        <v>Территория действия тарифа</v>
      </c>
      <c r="AU50" s="502"/>
      <c r="AV50" s="502"/>
      <c r="AW50" s="1157">
        <v>21</v>
      </c>
    </row>
    <row customHeight="1" ht="24">
      <c r="A51" s="1269" t="s">
        <v>214</v>
      </c>
      <c r="B51" s="1269" t="s">
        <v>215</v>
      </c>
      <c r="C51" s="1269" t="s">
        <v>216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437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438</v>
      </c>
      <c r="AS51" s="502"/>
      <c r="AT51" s="502" t="str">
        <f>IF(V51="","",V51)</f>
        <v>Наименование системы теплоснабжения </v>
      </c>
      <c r="AU51" s="502"/>
      <c r="AV51" s="502"/>
      <c r="AW51" s="1157">
        <v>23</v>
      </c>
    </row>
    <row customHeight="1" ht="22.049999999999997">
      <c r="A52" s="1269" t="s">
        <v>214</v>
      </c>
      <c r="B52" s="1269" t="s">
        <v>215</v>
      </c>
      <c r="C52" s="1269" t="s">
        <v>216</v>
      </c>
      <c r="D52" s="1269" t="s">
        <v>217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439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440</v>
      </c>
      <c r="AS52" s="502"/>
      <c r="AT52" s="502" t="str">
        <f>IF(V52="","",V52)</f>
        <v>Источник тепловой энергии  </v>
      </c>
      <c r="AU52" s="502"/>
      <c r="AV52" s="502"/>
      <c r="AW52" s="1157">
        <v>21</v>
      </c>
    </row>
    <row s="1644" customFormat="1" customHeight="1" ht="0">
      <c r="A53" s="1377" t="s">
        <v>214</v>
      </c>
      <c r="B53" s="1377" t="s">
        <v>215</v>
      </c>
      <c r="C53" s="1377" t="s">
        <v>216</v>
      </c>
      <c r="D53" s="1377" t="s">
        <v>217</v>
      </c>
      <c r="E53" s="2292"/>
      <c r="F53" s="2292"/>
      <c r="G53" s="2292"/>
      <c r="H53" s="2313"/>
      <c r="I53" s="2129" t="str">
        <f>U52&amp;".1"</f>
        <v>....1</v>
      </c>
      <c r="J53" s="1377"/>
      <c r="K53" s="1377"/>
      <c r="L53" s="1377"/>
      <c r="M53" s="1383" t="s">
        <v>441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214</v>
      </c>
      <c r="B54" s="1269" t="s">
        <v>215</v>
      </c>
      <c r="C54" s="1269" t="s">
        <v>216</v>
      </c>
      <c r="D54" s="1269" t="s">
        <v>217</v>
      </c>
      <c r="E54" s="2292"/>
      <c r="F54" s="2292"/>
      <c r="G54" s="2292"/>
      <c r="H54" s="2313"/>
      <c r="I54" s="2103"/>
      <c r="J54" s="2129" t="str">
        <f>I53&amp;".1"</f>
        <v>....1.1</v>
      </c>
      <c r="K54" s="1269"/>
      <c r="L54" s="1269"/>
      <c r="M54" s="1312" t="s">
        <v>444</v>
      </c>
      <c r="Q54" s="2259"/>
      <c r="R54" s="2259">
        <v>1</v>
      </c>
      <c r="S54" s="520"/>
      <c r="T54" s="359"/>
      <c r="U54" s="1338" t="str">
        <f>$J54</f>
        <v>....1.1</v>
      </c>
      <c r="V54" s="288" t="s">
        <v>445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446</v>
      </c>
      <c r="AS54" s="502"/>
      <c r="AT54" s="502" t="str">
        <f>IF(V54="","",V54)</f>
        <v>Группа потребителей</v>
      </c>
      <c r="AU54" s="502"/>
      <c r="AV54" s="502"/>
      <c r="AW54" s="1157">
        <v>21</v>
      </c>
    </row>
    <row customHeight="1" ht="22.049999999999997">
      <c r="A55" s="1269" t="s">
        <v>214</v>
      </c>
      <c r="B55" s="1269" t="s">
        <v>215</v>
      </c>
      <c r="C55" s="1269" t="s">
        <v>216</v>
      </c>
      <c r="D55" s="1269" t="s">
        <v>217</v>
      </c>
      <c r="E55" s="2292"/>
      <c r="F55" s="2292"/>
      <c r="G55" s="2292"/>
      <c r="H55" s="2313"/>
      <c r="I55" s="2103"/>
      <c r="J55" s="2103"/>
      <c r="K55" s="2129" t="str">
        <f>J54&amp;".1"</f>
        <v>....1.1.1</v>
      </c>
      <c r="L55" s="141"/>
      <c r="M55" s="1312" t="s">
        <v>447</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488</v>
      </c>
      <c r="AR55" s="513">
        <f>STRCHECKDATE(X57:AP57)</f>
      </c>
      <c r="AS55" s="502"/>
      <c r="AT55" s="502" t="str">
        <f>IF(V55="","",V55)</f>
        <v/>
      </c>
      <c r="AU55" s="502"/>
      <c r="AV55" s="502"/>
      <c r="AW55" s="1157">
        <v>21</v>
      </c>
    </row>
    <row customHeight="1" ht="11.549999999999999">
      <c r="A56" s="1269" t="s">
        <v>214</v>
      </c>
      <c r="B56" s="1269" t="s">
        <v>215</v>
      </c>
      <c r="C56" s="1269" t="s">
        <v>216</v>
      </c>
      <c r="D56" s="1269" t="s">
        <v>217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489</v>
      </c>
      <c r="AR56" s="513">
        <f>STRCHECKDATE(X58:AP58)</f>
      </c>
      <c r="AS56" s="502"/>
      <c r="AT56" s="502" t="str">
        <f>IF(V56="","",V56)</f>
        <v/>
      </c>
      <c r="AU56" s="502"/>
      <c r="AV56" s="502"/>
      <c r="AW56" s="1157">
        <v>11</v>
      </c>
    </row>
    <row customHeight="1" ht="0">
      <c r="A57" s="1269" t="s">
        <v>214</v>
      </c>
      <c r="B57" s="1269" t="s">
        <v>215</v>
      </c>
      <c r="C57" s="1269" t="s">
        <v>216</v>
      </c>
      <c r="D57" s="1269" t="s">
        <v>217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214</v>
      </c>
      <c r="B58" s="1269" t="s">
        <v>215</v>
      </c>
      <c r="C58" s="1269" t="s">
        <v>216</v>
      </c>
      <c r="D58" s="1269" t="s">
        <v>217</v>
      </c>
      <c r="E58" s="2292"/>
      <c r="F58" s="2292"/>
      <c r="G58" s="2292"/>
      <c r="H58" s="2313"/>
      <c r="I58" s="2103"/>
      <c r="J58" s="2103"/>
      <c r="K58" s="2129"/>
      <c r="L58" s="1269"/>
      <c r="M58" s="1312"/>
      <c r="Q58" s="2259"/>
      <c r="R58" s="2259"/>
      <c r="S58" s="1333"/>
      <c r="T58" s="358"/>
      <c r="U58" s="1280"/>
      <c r="V58" s="290" t="s">
        <v>490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214</v>
      </c>
      <c r="B59" s="1269" t="s">
        <v>215</v>
      </c>
      <c r="C59" s="1269" t="s">
        <v>216</v>
      </c>
      <c r="D59" s="1269" t="s">
        <v>217</v>
      </c>
      <c r="E59" s="2292"/>
      <c r="F59" s="2292"/>
      <c r="G59" s="2292"/>
      <c r="H59" s="2313"/>
      <c r="I59" s="2103"/>
      <c r="J59" s="2129"/>
      <c r="K59" s="1269"/>
      <c r="L59" s="1269"/>
      <c r="M59" s="1312"/>
      <c r="Q59" s="2259"/>
      <c r="R59" s="2259"/>
      <c r="S59" s="1333"/>
      <c r="T59" s="358"/>
      <c r="U59" s="1280"/>
      <c r="V59" s="289" t="s">
        <v>449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214</v>
      </c>
      <c r="B60" s="1269" t="s">
        <v>215</v>
      </c>
      <c r="C60" s="1269" t="s">
        <v>216</v>
      </c>
      <c r="D60" s="1269" t="s">
        <v>217</v>
      </c>
      <c r="E60" s="2292"/>
      <c r="F60" s="2292"/>
      <c r="G60" s="2292"/>
      <c r="H60" s="2313"/>
      <c r="I60" s="2129"/>
      <c r="J60" s="1269"/>
      <c r="K60" s="1269"/>
      <c r="L60" s="1269"/>
      <c r="M60" s="1312"/>
      <c r="Q60" s="2259"/>
      <c r="R60" s="1333"/>
      <c r="S60" s="1333"/>
      <c r="T60" s="358"/>
      <c r="U60" s="1280"/>
      <c r="V60" s="367" t="s">
        <v>450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214</v>
      </c>
      <c r="B61" s="1269" t="s">
        <v>215</v>
      </c>
      <c r="C61" s="1269" t="s">
        <v>216</v>
      </c>
      <c r="D61" s="1269" t="s">
        <v>217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214</v>
      </c>
      <c r="B62" s="1377" t="s">
        <v>215</v>
      </c>
      <c r="C62" s="1377" t="s">
        <v>216</v>
      </c>
      <c r="D62" s="1376"/>
      <c r="E62" s="2292"/>
      <c r="F62" s="2292"/>
      <c r="G62" s="2291"/>
      <c r="H62" s="1376"/>
      <c r="I62" s="1376"/>
      <c r="J62" s="1376"/>
      <c r="K62" s="1376"/>
      <c r="L62" s="1376"/>
      <c r="M62" s="1379"/>
      <c r="N62" s="1380"/>
      <c r="O62" s="1380"/>
      <c r="P62" s="353"/>
      <c r="Q62" s="1318"/>
      <c r="R62" s="1319"/>
      <c r="S62" s="1318"/>
      <c r="T62" s="1318"/>
      <c r="U62" s="1324"/>
      <c r="V62" s="1327" t="s">
        <v>179</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214</v>
      </c>
      <c r="B63" s="1377" t="s">
        <v>215</v>
      </c>
      <c r="C63" s="1376"/>
      <c r="D63" s="1376"/>
      <c r="E63" s="2292"/>
      <c r="F63" s="2291"/>
      <c r="G63" s="1376"/>
      <c r="H63" s="1376"/>
      <c r="I63" s="1376"/>
      <c r="J63" s="1376"/>
      <c r="K63" s="1376"/>
      <c r="L63" s="1376"/>
      <c r="M63" s="1379"/>
      <c r="N63" s="1381"/>
      <c r="O63" s="1381"/>
      <c r="P63" s="353"/>
      <c r="Q63" s="1318"/>
      <c r="R63" s="1319"/>
      <c r="S63" s="1318"/>
      <c r="T63" s="1318"/>
      <c r="U63" s="1324"/>
      <c r="V63" s="1327" t="s">
        <v>180</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214</v>
      </c>
      <c r="B64" s="1377"/>
      <c r="C64" s="1377"/>
      <c r="D64" s="1377"/>
      <c r="E64" s="2291"/>
      <c r="F64" s="1377"/>
      <c r="G64" s="1377"/>
      <c r="H64" s="1377"/>
      <c r="I64" s="1377"/>
      <c r="J64" s="1377"/>
      <c r="K64" s="1377"/>
      <c r="L64" s="1377"/>
      <c r="M64" s="1383"/>
      <c r="N64" s="1381"/>
      <c r="O64" s="1381"/>
      <c r="P64" s="353"/>
      <c r="Q64" s="382"/>
      <c r="R64" s="1346"/>
      <c r="S64" s="382"/>
      <c r="T64" s="382"/>
      <c r="U64" s="1324"/>
      <c r="V64" s="1327" t="s">
        <v>181</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204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614DF9D-1F11-F2B4-0868-0.2DE80C1D}" mc:Ignorable="x14ac xr xr2 xr3">
  <sheetPr>
    <tabColor rgb="FFCCCCFF"/>
  </sheetPr>
  <dimension ref="A1:Q79"/>
  <sheetViews>
    <sheetView topLeftCell="A1" showGridLines="0" zoomScale="90" workbookViewId="0">
      <selection activeCell="I47" sqref="I4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2631">
        <v>45292</v>
      </c>
      <c r="G11" s="79"/>
      <c r="H11" s="775" t="s">
        <v>22</v>
      </c>
      <c r="J11" s="878" t="s">
        <v>23</v>
      </c>
      <c r="Q11" s="76">
        <v>0</v>
      </c>
    </row>
    <row customHeight="1" ht="22.5">
      <c r="A12" s="2100"/>
      <c r="D12" s="77"/>
      <c r="E12" s="1167" t="s">
        <v>24</v>
      </c>
      <c r="F12" s="1734">
        <v>46387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45985</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45044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45985</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63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48A2A81-CA69-81C8-7487-0.FB515736}"/>
    <hyperlink ref="H17" location="Титульный!H9" display="Как заполнить?" tooltip="Помощь по работе с полями отчётной формы" xr:uid="{B7DF6E1F-8A9A-F81D-08FA-0.9FDFCC07}"/>
    <hyperlink ref="H39" location="Титульный!H9" display="Как заполнить?" tooltip="Помощь по работе с полями отчётной формы" xr:uid="{887625D2-FCDE-35EA-053B-0.A8CDEFD3}"/>
    <hyperlink ref="H62" location="Титульный!H9" display="Как заполнить?" tooltip="Помощь по работе с полями отчётной формы" xr:uid="{C83F69E3-F507-3071-3592-0.61E95CAB}"/>
    <hyperlink ref="F70" r:id="rId4" tooltip="info@rsobks.ru" xr:uid="{045D3171-3777-4867-C832-0.8608F8A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DF9B8-7EAF-D85D-0F1C-0.381749C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434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435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436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437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438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439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440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441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500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501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502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503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504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179</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180</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181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452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453</v>
      </c>
      <c r="P23" s="1510"/>
      <c r="Q23" s="1512"/>
      <c r="R23" s="1512"/>
      <c r="Y23" s="1509" t="s">
        <v>455</v>
      </c>
      <c r="AA23" s="1509" t="s">
        <v>456</v>
      </c>
      <c r="AB23" s="1509" t="s">
        <v>505</v>
      </c>
      <c r="AE23" s="1509" t="s">
        <v>506</v>
      </c>
      <c r="AF23" s="1509" t="s">
        <v>505</v>
      </c>
      <c r="AI23" s="1509" t="s">
        <v>507</v>
      </c>
      <c r="AJ23" s="1509" t="s">
        <v>505</v>
      </c>
      <c r="AM23" s="1509" t="s">
        <v>508</v>
      </c>
      <c r="AQ23" s="1509" t="s">
        <v>455</v>
      </c>
      <c r="AS23" s="1509" t="s">
        <v>456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Муниципальное унитарное предприятие Белоярского района «Белоярские коммунальные системы»</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458</v>
      </c>
      <c r="T31" s="2252"/>
      <c r="U31" s="1374"/>
      <c r="V31" s="2266" t="str">
        <f>IF(TITLE_DATE_PR_CHANGE="",IF(TITLE_DATE_PR="","",TITLE_DATE_PR),TITLE_DATE_PR_CHANGE)</f>
        <v>45985</v>
      </c>
      <c r="W31" s="2266"/>
      <c r="X31" s="2266"/>
      <c r="Y31" s="2266"/>
      <c r="Z31" s="2266"/>
      <c r="AA31" s="328"/>
      <c r="AB31" s="2266" t="str">
        <f>IF(TITLE_DATE_PR_CHANGE="",IF(TITLE_DATE_PR="","",TITLE_DATE_PR),TITLE_DATE_PR_CHANGE)</f>
        <v>45985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459</v>
      </c>
      <c r="T32" s="2252"/>
      <c r="U32" s="1374"/>
      <c r="V32" s="2253" t="str">
        <f>IF(TITLE_NUMBER_PR_CHANGE="",IF(TITLE_NUMBER_PR="","",TITLE_NUMBER_PR),TITLE_NUMBER_PR_CHANGE)</f>
        <v>01-02/2685; 01-02/2686; 01-02/2687; 01-02/2688; 01-02/2689</v>
      </c>
      <c r="W32" s="2253"/>
      <c r="X32" s="2253"/>
      <c r="Y32" s="2253"/>
      <c r="Z32" s="2253"/>
      <c r="AA32" s="328"/>
      <c r="AB32" s="2253" t="str">
        <f>IF(TITLE_NUMBER_PR_CHANGE="",IF(TITLE_NUMBER_PR="","",TITLE_NUMBER_PR),TITLE_NUMBER_PR_CHANGE)</f>
        <v>01-02/2685; 01-02/2686; 01-02/2687; 01-02/2688; 01-02/2689</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458</v>
      </c>
      <c r="T35" s="2252"/>
      <c r="U35" s="1374"/>
      <c r="V35" s="2266" t="str">
        <f>IF(TITLE_DATE_PR_CHANGE="",IF(TITLE_DATE_PR="","",TITLE_DATE_PR),TITLE_DATE_PR_CHANGE)</f>
        <v>45985</v>
      </c>
      <c r="W35" s="2266"/>
      <c r="X35" s="2266"/>
      <c r="Y35" s="2266"/>
      <c r="Z35" s="2266"/>
      <c r="AA35" s="328"/>
      <c r="AB35" s="2266" t="str">
        <f>IF(TITLE_DATE_PR_CHANGE="",IF(TITLE_DATE_PR="","",TITLE_DATE_PR),TITLE_DATE_PR_CHANGE)</f>
        <v>45985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459</v>
      </c>
      <c r="T36" s="2252"/>
      <c r="U36" s="1374"/>
      <c r="V36" s="2253" t="str">
        <f>IF(TITLE_NUMBER_PR_CHANGE="",IF(TITLE_NUMBER_PR="","",TITLE_NUMBER_PR),TITLE_NUMBER_PR_CHANGE)</f>
        <v>01-02/2685; 01-02/2686; 01-02/2687; 01-02/2688; 01-02/2689</v>
      </c>
      <c r="W36" s="2253"/>
      <c r="X36" s="2253"/>
      <c r="Y36" s="2253"/>
      <c r="Z36" s="2253"/>
      <c r="AA36" s="328"/>
      <c r="AB36" s="2253" t="str">
        <f>IF(TITLE_NUMBER_PR_CHANGE="",IF(TITLE_NUMBER_PR="","",TITLE_NUMBER_PR),TITLE_NUMBER_PR_CHANGE)</f>
        <v>01-02/2685; 01-02/2686; 01-02/2687; 01-02/2688; 01-02/2689</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462</v>
      </c>
      <c r="AB37" s="328"/>
      <c r="AC37" s="328"/>
      <c r="AD37" s="328"/>
      <c r="AE37" s="328"/>
      <c r="AF37" s="328"/>
      <c r="AG37" s="328"/>
      <c r="AH37" s="328"/>
      <c r="AI37" s="328"/>
      <c r="AJ37" s="328"/>
      <c r="AK37" s="328"/>
      <c r="AL37" s="328"/>
      <c r="AM37" s="328"/>
      <c r="AN37" s="328"/>
      <c r="AO37" s="328"/>
      <c r="AP37" s="328"/>
      <c r="AQ37" s="328"/>
      <c r="AR37" s="328"/>
      <c r="AS37" s="280" t="s">
        <v>462</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338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339</v>
      </c>
      <c r="BA39" s="1157">
        <v>14</v>
      </c>
    </row>
    <row customHeight="1" ht="14.699999999999998">
      <c r="Q40" s="293"/>
      <c r="R40" s="378"/>
      <c r="S40" s="2275" t="s">
        <v>89</v>
      </c>
      <c r="T40" s="2211" t="s">
        <v>509</v>
      </c>
      <c r="U40" s="303"/>
      <c r="V40" s="2277"/>
      <c r="W40" s="2277"/>
      <c r="X40" s="2277"/>
      <c r="Y40" s="2277"/>
      <c r="Z40" s="2278"/>
      <c r="AA40" s="2338" t="s">
        <v>465</v>
      </c>
      <c r="AB40" s="2330" t="s">
        <v>510</v>
      </c>
      <c r="AC40" s="2293"/>
      <c r="AD40" s="2293"/>
      <c r="AE40" s="2331"/>
      <c r="AF40" s="2293" t="s">
        <v>511</v>
      </c>
      <c r="AG40" s="2293"/>
      <c r="AH40" s="2293"/>
      <c r="AI40" s="2331"/>
      <c r="AJ40" s="2330" t="s">
        <v>512</v>
      </c>
      <c r="AK40" s="2293"/>
      <c r="AL40" s="2293"/>
      <c r="AM40" s="2331"/>
      <c r="AN40" s="2330" t="s">
        <v>464</v>
      </c>
      <c r="AO40" s="2293"/>
      <c r="AP40" s="2277"/>
      <c r="AQ40" s="2277"/>
      <c r="AR40" s="2278"/>
      <c r="AS40" s="2279" t="s">
        <v>465</v>
      </c>
      <c r="AT40" s="2282" t="s">
        <v>467</v>
      </c>
      <c r="AU40" s="2129"/>
      <c r="BA40" s="1157">
        <v>14</v>
      </c>
    </row>
    <row customHeight="1" ht="35.699999999999996">
      <c r="Q41" s="293"/>
      <c r="R41" s="378"/>
      <c r="S41" s="2275"/>
      <c r="T41" s="2211"/>
      <c r="U41" s="1033"/>
      <c r="V41" s="2129" t="s">
        <v>513</v>
      </c>
      <c r="W41" s="2129"/>
      <c r="X41" s="2296" t="s">
        <v>471</v>
      </c>
      <c r="Y41" s="2315"/>
      <c r="Z41" s="2316"/>
      <c r="AA41" s="2339"/>
      <c r="AB41" s="2332"/>
      <c r="AC41" s="2333"/>
      <c r="AD41" s="2333"/>
      <c r="AE41" s="2334"/>
      <c r="AF41" s="2333"/>
      <c r="AG41" s="2333"/>
      <c r="AH41" s="2333"/>
      <c r="AI41" s="2334"/>
      <c r="AJ41" s="2332"/>
      <c r="AK41" s="2333"/>
      <c r="AL41" s="2333"/>
      <c r="AM41" s="2333"/>
      <c r="AN41" s="2129" t="s">
        <v>513</v>
      </c>
      <c r="AO41" s="2129"/>
      <c r="AP41" s="2315" t="s">
        <v>471</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146</v>
      </c>
      <c r="C43" s="1372" t="s">
        <v>147</v>
      </c>
      <c r="D43" s="1372" t="s">
        <v>148</v>
      </c>
      <c r="E43" s="1366" t="s">
        <v>472</v>
      </c>
      <c r="F43" s="1366" t="s">
        <v>473</v>
      </c>
      <c r="G43" s="1366" t="s">
        <v>474</v>
      </c>
      <c r="H43" s="1366" t="s">
        <v>475</v>
      </c>
      <c r="I43" s="1366" t="s">
        <v>476</v>
      </c>
      <c r="J43" s="1366" t="s">
        <v>477</v>
      </c>
      <c r="K43" s="1366" t="s">
        <v>478</v>
      </c>
      <c r="L43" s="1366" t="s">
        <v>453</v>
      </c>
      <c r="Q43" s="293"/>
      <c r="R43" s="378"/>
      <c r="S43" s="2275"/>
      <c r="T43" s="2211"/>
      <c r="U43" s="304"/>
      <c r="V43" s="1332" t="s">
        <v>514</v>
      </c>
      <c r="W43" s="1332" t="s">
        <v>515</v>
      </c>
      <c r="X43" s="1340" t="s">
        <v>481</v>
      </c>
      <c r="Y43" s="2272" t="s">
        <v>482</v>
      </c>
      <c r="Z43" s="2273"/>
      <c r="AA43" s="2340"/>
      <c r="AB43" s="2335"/>
      <c r="AC43" s="2336"/>
      <c r="AD43" s="2336"/>
      <c r="AE43" s="2337"/>
      <c r="AF43" s="2336"/>
      <c r="AG43" s="2336"/>
      <c r="AH43" s="2336"/>
      <c r="AI43" s="2337"/>
      <c r="AJ43" s="2335"/>
      <c r="AK43" s="2336"/>
      <c r="AL43" s="2336"/>
      <c r="AM43" s="2337"/>
      <c r="AN43" s="1862" t="s">
        <v>514</v>
      </c>
      <c r="AO43" s="1862" t="s">
        <v>515</v>
      </c>
      <c r="AP43" s="1340" t="s">
        <v>481</v>
      </c>
      <c r="AQ43" s="2272" t="s">
        <v>482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100</v>
      </c>
      <c r="T44" s="1257" t="s">
        <v>105</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238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238</v>
      </c>
      <c r="B46" s="1365" t="s">
        <v>239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435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436</v>
      </c>
      <c r="AW46" s="502"/>
      <c r="AX46" s="502" t="str">
        <f>IF(T46="","",T46)</f>
        <v>Территория действия тарифа</v>
      </c>
      <c r="AY46" s="502"/>
      <c r="AZ46" s="502"/>
      <c r="BA46" s="1157">
        <v>21</v>
      </c>
    </row>
    <row customHeight="1" ht="24">
      <c r="A47" s="1365" t="s">
        <v>238</v>
      </c>
      <c r="B47" s="1365" t="s">
        <v>239</v>
      </c>
      <c r="C47" s="1365" t="s">
        <v>240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437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438</v>
      </c>
      <c r="AW47" s="502"/>
      <c r="AX47" s="502" t="str">
        <f>IF(T47="","",T47)</f>
        <v>Наименование системы теплоснабжения </v>
      </c>
      <c r="AY47" s="502"/>
      <c r="AZ47" s="502"/>
      <c r="BA47" s="1157">
        <v>23</v>
      </c>
    </row>
    <row customHeight="1" ht="21">
      <c r="A48" s="1365" t="s">
        <v>238</v>
      </c>
      <c r="B48" s="1365" t="s">
        <v>239</v>
      </c>
      <c r="C48" s="1365" t="s">
        <v>240</v>
      </c>
      <c r="D48" s="1365" t="s">
        <v>241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439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440</v>
      </c>
      <c r="AW48" s="502"/>
      <c r="AX48" s="502" t="str">
        <f>IF(T48="","",T48)</f>
        <v>Источник тепловой энергии  </v>
      </c>
      <c r="AY48" s="502"/>
      <c r="AZ48" s="502"/>
      <c r="BA48" s="1157">
        <v>20</v>
      </c>
    </row>
    <row s="1644" customFormat="1" customHeight="1" ht="1.05">
      <c r="A49" s="1345" t="s">
        <v>238</v>
      </c>
      <c r="B49" s="1345" t="s">
        <v>239</v>
      </c>
      <c r="C49" s="1345" t="s">
        <v>240</v>
      </c>
      <c r="D49" s="1345" t="s">
        <v>241</v>
      </c>
      <c r="E49" s="2261"/>
      <c r="F49" s="2261"/>
      <c r="G49" s="2261"/>
      <c r="H49" s="2261"/>
      <c r="I49" s="2258" t="str">
        <f>S48&amp;".1"</f>
        <v>....1</v>
      </c>
      <c r="J49" s="1345"/>
      <c r="K49" s="1345"/>
      <c r="L49" s="1348" t="s">
        <v>441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238</v>
      </c>
      <c r="B50" s="1345" t="s">
        <v>239</v>
      </c>
      <c r="C50" s="1345" t="s">
        <v>240</v>
      </c>
      <c r="D50" s="1345" t="s">
        <v>241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238</v>
      </c>
      <c r="B51" s="1365" t="s">
        <v>239</v>
      </c>
      <c r="C51" s="1365" t="s">
        <v>240</v>
      </c>
      <c r="D51" s="1365" t="s">
        <v>241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516</v>
      </c>
      <c r="AV51" s="513">
        <f>STRCHECKDATE(V54:AT54)</f>
      </c>
      <c r="AW51" s="502"/>
      <c r="AX51" s="502" t="str">
        <f>IF(T51="","",T51)</f>
        <v/>
      </c>
      <c r="AY51" s="502"/>
      <c r="AZ51" s="502"/>
      <c r="BA51" s="1157">
        <v>21</v>
      </c>
    </row>
    <row customHeight="1" ht="11.549999999999999">
      <c r="A52" s="1365" t="s">
        <v>238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501</v>
      </c>
      <c r="AN52" s="1395"/>
      <c r="AO52" s="1498"/>
      <c r="AP52" s="1395"/>
      <c r="AQ52" s="1395"/>
      <c r="AR52" s="1395"/>
      <c r="AS52" s="1395"/>
      <c r="AT52" s="1392"/>
      <c r="AU52" s="2256"/>
      <c r="AW52" s="502"/>
      <c r="AX52" s="502"/>
      <c r="AY52" s="502"/>
      <c r="AZ52" s="502"/>
      <c r="BA52" s="1157">
        <v>11</v>
      </c>
    </row>
    <row customHeight="1" ht="11.549999999999999">
      <c r="A53" s="1365" t="s">
        <v>238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502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238</v>
      </c>
      <c r="B54" s="1365" t="s">
        <v>239</v>
      </c>
      <c r="C54" s="1365" t="s">
        <v>240</v>
      </c>
      <c r="D54" s="1365" t="s">
        <v>241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503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238</v>
      </c>
      <c r="B55" s="1365" t="s">
        <v>239</v>
      </c>
      <c r="C55" s="1365" t="s">
        <v>240</v>
      </c>
      <c r="D55" s="1365" t="s">
        <v>241</v>
      </c>
      <c r="E55" s="2261"/>
      <c r="F55" s="2261"/>
      <c r="G55" s="2261"/>
      <c r="H55" s="2261"/>
      <c r="I55" s="2288"/>
      <c r="J55" s="2258"/>
      <c r="K55" s="1365"/>
      <c r="L55" s="1366"/>
      <c r="P55" s="2259"/>
      <c r="Q55" s="2259"/>
      <c r="R55" s="358"/>
      <c r="S55" s="1280"/>
      <c r="T55" s="289" t="s">
        <v>504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238</v>
      </c>
      <c r="B56" s="1345" t="s">
        <v>239</v>
      </c>
      <c r="C56" s="1345" t="s">
        <v>240</v>
      </c>
      <c r="D56" s="1345" t="s">
        <v>241</v>
      </c>
      <c r="E56" s="2261"/>
      <c r="F56" s="2261"/>
      <c r="G56" s="2261"/>
      <c r="H56" s="2261"/>
      <c r="I56" s="2258"/>
      <c r="J56" s="1345"/>
      <c r="K56" s="1345"/>
      <c r="L56" s="1348"/>
      <c r="M56" s="512"/>
      <c r="N56" s="512"/>
      <c r="O56" s="512"/>
      <c r="P56" s="2259"/>
      <c r="Q56" s="1333"/>
      <c r="R56" s="358"/>
      <c r="S56" s="1388"/>
      <c r="T56" s="1389" t="s">
        <v>450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238</v>
      </c>
      <c r="B57" s="1345" t="s">
        <v>239</v>
      </c>
      <c r="C57" s="1345" t="s">
        <v>240</v>
      </c>
      <c r="D57" s="1345" t="s">
        <v>241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238</v>
      </c>
      <c r="B58" s="1345" t="s">
        <v>239</v>
      </c>
      <c r="C58" s="1345" t="s">
        <v>240</v>
      </c>
      <c r="D58" s="1316"/>
      <c r="E58" s="2261"/>
      <c r="F58" s="2261"/>
      <c r="G58" s="2260"/>
      <c r="H58" s="1316"/>
      <c r="I58" s="1316"/>
      <c r="J58" s="1316"/>
      <c r="K58" s="1316"/>
      <c r="L58" s="1341"/>
      <c r="M58" s="1317"/>
      <c r="N58" s="1317"/>
      <c r="P58" s="1318"/>
      <c r="Q58" s="1319"/>
      <c r="R58" s="1318"/>
      <c r="S58" s="1324"/>
      <c r="T58" s="1327" t="s">
        <v>179</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238</v>
      </c>
      <c r="B59" s="1345" t="s">
        <v>239</v>
      </c>
      <c r="C59" s="1316"/>
      <c r="D59" s="1316"/>
      <c r="E59" s="2261"/>
      <c r="F59" s="2260"/>
      <c r="G59" s="1316"/>
      <c r="H59" s="1316"/>
      <c r="I59" s="1316"/>
      <c r="J59" s="1316"/>
      <c r="K59" s="1316"/>
      <c r="L59" s="1341"/>
      <c r="M59" s="1323"/>
      <c r="N59" s="1323"/>
      <c r="P59" s="1318"/>
      <c r="Q59" s="1319"/>
      <c r="R59" s="1318"/>
      <c r="S59" s="1324"/>
      <c r="T59" s="1327" t="s">
        <v>180</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238</v>
      </c>
      <c r="B60" s="1345"/>
      <c r="C60" s="1345"/>
      <c r="D60" s="1345"/>
      <c r="E60" s="2261"/>
      <c r="F60" s="1345"/>
      <c r="G60" s="1345"/>
      <c r="H60" s="1345"/>
      <c r="I60" s="1345"/>
      <c r="J60" s="1345"/>
      <c r="K60" s="1345"/>
      <c r="L60" s="1348"/>
      <c r="M60" s="1323"/>
      <c r="N60" s="1323"/>
      <c r="O60" s="520"/>
      <c r="P60" s="382"/>
      <c r="Q60" s="1346"/>
      <c r="R60" s="382"/>
      <c r="S60" s="1324"/>
      <c r="T60" s="1327" t="s">
        <v>181</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238</v>
      </c>
      <c r="B61" s="1345"/>
      <c r="C61" s="1345"/>
      <c r="D61" s="1345"/>
      <c r="E61" s="2260"/>
      <c r="F61" s="1345"/>
      <c r="G61" s="1345"/>
      <c r="H61" s="1345"/>
      <c r="I61" s="1345"/>
      <c r="J61" s="1345"/>
      <c r="K61" s="1345"/>
      <c r="L61" s="1348"/>
      <c r="M61" s="1323"/>
      <c r="N61" s="1323"/>
      <c r="O61" s="520"/>
      <c r="P61" s="382"/>
      <c r="Q61" s="1346"/>
      <c r="R61" s="382"/>
      <c r="S61" s="1324"/>
      <c r="T61" s="1327" t="s">
        <v>181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204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6EB06-9B03-1B61-9B64-0.E41E7C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435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519</v>
      </c>
      <c r="U5" s="302"/>
      <c r="V5" s="2352"/>
      <c r="W5" s="2353"/>
      <c r="X5" s="2353"/>
      <c r="Y5" s="2353"/>
      <c r="Z5" s="2353"/>
      <c r="AA5" s="2353"/>
      <c r="AB5" s="2354"/>
      <c r="AC5" s="2355"/>
      <c r="AD5" s="2356"/>
      <c r="AE5" s="2356"/>
      <c r="AF5" s="2356"/>
      <c r="AG5" s="2356"/>
      <c r="AH5" s="2356"/>
      <c r="AI5" s="2356"/>
      <c r="AJ5" s="2357"/>
      <c r="AK5" s="1260" t="s">
        <v>520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444</v>
      </c>
      <c r="P6" s="2259"/>
      <c r="Q6" s="2259">
        <v>1</v>
      </c>
      <c r="R6" s="359"/>
      <c r="S6" s="1427">
        <f>$J6</f>
      </c>
      <c r="T6" s="288" t="s">
        <v>445</v>
      </c>
      <c r="U6" s="302"/>
      <c r="V6" s="2247"/>
      <c r="W6" s="2248"/>
      <c r="X6" s="2248"/>
      <c r="Y6" s="2248"/>
      <c r="Z6" s="2248"/>
      <c r="AA6" s="2248"/>
      <c r="AB6" s="2249"/>
      <c r="AC6" s="2247"/>
      <c r="AD6" s="2248"/>
      <c r="AE6" s="2248"/>
      <c r="AF6" s="2248"/>
      <c r="AG6" s="2248"/>
      <c r="AH6" s="2248"/>
      <c r="AI6" s="2248"/>
      <c r="AJ6" s="2249"/>
      <c r="AK6" s="1309" t="s">
        <v>521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522</v>
      </c>
      <c r="U9" s="369"/>
      <c r="V9" s="369"/>
      <c r="W9" s="369"/>
      <c r="X9" s="369"/>
      <c r="Y9" s="369"/>
      <c r="Z9" s="369"/>
      <c r="AA9" s="369"/>
      <c r="AB9" s="369"/>
      <c r="AC9" s="369"/>
      <c r="AD9" s="369"/>
      <c r="AE9" s="369"/>
      <c r="AF9" s="369"/>
      <c r="AG9" s="369"/>
      <c r="AH9" s="369"/>
      <c r="AI9" s="369"/>
      <c r="AJ9" s="369"/>
      <c r="AK9" s="1260" t="s">
        <v>523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450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524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180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452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453</v>
      </c>
      <c r="P20" s="1364"/>
      <c r="Q20" s="1444"/>
      <c r="R20" s="1444"/>
      <c r="S20" s="731"/>
      <c r="T20" s="1162" t="s">
        <v>454</v>
      </c>
      <c r="Z20" s="188" t="s">
        <v>455</v>
      </c>
      <c r="AB20" s="188" t="s">
        <v>456</v>
      </c>
      <c r="AC20" s="1162" t="s">
        <v>454</v>
      </c>
      <c r="AG20" s="188" t="s">
        <v>457</v>
      </c>
      <c r="AI20" s="188" t="s">
        <v>456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458</v>
      </c>
      <c r="T28" s="2252"/>
      <c r="U28" s="1374"/>
      <c r="V28" s="2266" t="str">
        <f>IF(TITLE_DATE_PR_CHANGE="",IF(TITLE_DATE_PR="","",TITLE_DATE_PR),TITLE_DATE_PR_CHANGE)</f>
        <v>45985</v>
      </c>
      <c r="W28" s="2266"/>
      <c r="X28" s="2266"/>
      <c r="Y28" s="2266"/>
      <c r="Z28" s="2266"/>
      <c r="AA28" s="2266"/>
      <c r="AB28" s="328"/>
      <c r="AC28" s="2266" t="str">
        <f>IF(TITLE_DATE_PR_CHANGE="",IF(TITLE_DATE_PR="","",TITLE_DATE_PR),TITLE_DATE_PR_CHANGE)</f>
        <v>45985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459</v>
      </c>
      <c r="T29" s="2252"/>
      <c r="U29" s="1374"/>
      <c r="V29" s="2253" t="str">
        <f>IF(TITLE_NUMBER_PR_CHANGE="",IF(TITLE_NUMBER_PR="","",TITLE_NUMBER_PR),TITLE_NUMBER_PR_CHANGE)</f>
        <v>01-02/2685; 01-02/2686; 01-02/2687; 01-02/2688; 01-02/2689</v>
      </c>
      <c r="W29" s="2253"/>
      <c r="X29" s="2253"/>
      <c r="Y29" s="2253"/>
      <c r="Z29" s="2253"/>
      <c r="AA29" s="2253"/>
      <c r="AB29" s="328"/>
      <c r="AC29" s="2253" t="str">
        <f>IF(TITLE_NUMBER_PR_CHANGE="",IF(TITLE_NUMBER_PR="","",TITLE_NUMBER_PR),TITLE_NUMBER_PR_CHANGE)</f>
        <v>01-02/2685; 01-02/2686; 01-02/2687; 01-02/2688; 01-02/2689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460</v>
      </c>
      <c r="T32" s="2252"/>
      <c r="U32" s="1374"/>
      <c r="V32" s="2266" t="str">
        <f>IF(TITLE_DATE_PR_CHANGE="",IF(TITLE_DATE_PR="","",TITLE_DATE_PR),TITLE_DATE_PR_CHANGE)</f>
        <v>45985</v>
      </c>
      <c r="W32" s="2266"/>
      <c r="X32" s="2266"/>
      <c r="Y32" s="2266"/>
      <c r="Z32" s="2266"/>
      <c r="AA32" s="2266"/>
      <c r="AB32" s="328"/>
      <c r="AC32" s="2266" t="str">
        <f>IF(TITLE_DATE_PR_CHANGE="",IF(TITLE_DATE_PR="","",TITLE_DATE_PR),TITLE_DATE_PR_CHANGE)</f>
        <v>45985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461</v>
      </c>
      <c r="T33" s="2252"/>
      <c r="U33" s="1374"/>
      <c r="V33" s="2253" t="str">
        <f>IF(TITLE_NUMBER_PR_CHANGE="",IF(TITLE_NUMBER_PR="","",TITLE_NUMBER_PR),TITLE_NUMBER_PR_CHANGE)</f>
        <v>01-02/2685; 01-02/2686; 01-02/2687; 01-02/2688; 01-02/2689</v>
      </c>
      <c r="W33" s="2253"/>
      <c r="X33" s="2253"/>
      <c r="Y33" s="2253"/>
      <c r="Z33" s="2253"/>
      <c r="AA33" s="2253"/>
      <c r="AB33" s="328"/>
      <c r="AC33" s="2253" t="str">
        <f>IF(TITLE_NUMBER_PR_CHANGE="",IF(TITLE_NUMBER_PR="","",TITLE_NUMBER_PR),TITLE_NUMBER_PR_CHANGE)</f>
        <v>01-02/2685; 01-02/2686; 01-02/2687; 01-02/2688; 01-02/2689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462</v>
      </c>
      <c r="AC34" s="328"/>
      <c r="AD34" s="328"/>
      <c r="AE34" s="328"/>
      <c r="AF34" s="328"/>
      <c r="AG34" s="328"/>
      <c r="AH34" s="328"/>
      <c r="AI34" s="280" t="s">
        <v>462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338</v>
      </c>
      <c r="T36" s="2129"/>
      <c r="U36" s="2129"/>
      <c r="V36" s="2129"/>
      <c r="W36" s="2129"/>
      <c r="X36" s="2129"/>
      <c r="Y36" s="2129"/>
      <c r="Z36" s="2129"/>
      <c r="AA36" s="2129"/>
      <c r="AB36" s="2129"/>
      <c r="AC36" s="2129"/>
      <c r="AD36" s="2129"/>
      <c r="AE36" s="2129"/>
      <c r="AF36" s="2129"/>
      <c r="AG36" s="2129"/>
      <c r="AH36" s="2129"/>
      <c r="AI36" s="2129"/>
      <c r="AJ36" s="2129"/>
      <c r="AK36" s="2129" t="s">
        <v>339</v>
      </c>
      <c r="AQ36" s="1157">
        <v>14</v>
      </c>
    </row>
    <row customHeight="1" ht="14.699999999999998">
      <c r="Q37" s="378"/>
      <c r="R37" s="378"/>
      <c r="S37" s="2275" t="s">
        <v>89</v>
      </c>
      <c r="T37" s="2211" t="s">
        <v>463</v>
      </c>
      <c r="U37" s="303"/>
      <c r="V37" s="2276" t="s">
        <v>464</v>
      </c>
      <c r="W37" s="2277"/>
      <c r="X37" s="2277"/>
      <c r="Y37" s="2277"/>
      <c r="Z37" s="2277"/>
      <c r="AA37" s="2278"/>
      <c r="AB37" s="2279" t="s">
        <v>465</v>
      </c>
      <c r="AC37" s="2276" t="s">
        <v>464</v>
      </c>
      <c r="AD37" s="2277"/>
      <c r="AE37" s="2277"/>
      <c r="AF37" s="2277"/>
      <c r="AG37" s="2277"/>
      <c r="AH37" s="2278"/>
      <c r="AI37" s="2279" t="s">
        <v>466</v>
      </c>
      <c r="AJ37" s="2282" t="s">
        <v>467</v>
      </c>
      <c r="AK37" s="2129"/>
      <c r="AQ37" s="1157">
        <v>14</v>
      </c>
    </row>
    <row customHeight="1" ht="35.699999999999996">
      <c r="Q38" s="378"/>
      <c r="R38" s="378"/>
      <c r="S38" s="2275"/>
      <c r="T38" s="2211"/>
      <c r="U38" s="1033"/>
      <c r="V38" s="1354" t="s">
        <v>525</v>
      </c>
      <c r="W38" s="2264" t="s">
        <v>470</v>
      </c>
      <c r="X38" s="2265"/>
      <c r="Y38" s="2264" t="s">
        <v>471</v>
      </c>
      <c r="Z38" s="2271"/>
      <c r="AA38" s="2265"/>
      <c r="AB38" s="2280"/>
      <c r="AC38" s="1354" t="s">
        <v>525</v>
      </c>
      <c r="AD38" s="2264" t="s">
        <v>470</v>
      </c>
      <c r="AE38" s="2265"/>
      <c r="AF38" s="2264" t="s">
        <v>471</v>
      </c>
      <c r="AG38" s="2271"/>
      <c r="AH38" s="2265"/>
      <c r="AI38" s="2280"/>
      <c r="AJ38" s="2283"/>
      <c r="AK38" s="2129"/>
      <c r="AQ38" s="1157">
        <v>34</v>
      </c>
    </row>
    <row customHeight="1" ht="35.699999999999996">
      <c r="A39" s="1372"/>
      <c r="B39" s="1372" t="s">
        <v>146</v>
      </c>
      <c r="C39" s="1372" t="s">
        <v>147</v>
      </c>
      <c r="D39" s="1372" t="s">
        <v>148</v>
      </c>
      <c r="E39" s="1366" t="s">
        <v>472</v>
      </c>
      <c r="F39" s="1366" t="s">
        <v>473</v>
      </c>
      <c r="G39" s="1366" t="s">
        <v>474</v>
      </c>
      <c r="H39" s="1366"/>
      <c r="I39" s="1366" t="s">
        <v>526</v>
      </c>
      <c r="J39" s="1366" t="s">
        <v>477</v>
      </c>
      <c r="K39" s="1366" t="s">
        <v>527</v>
      </c>
      <c r="L39" s="1366" t="s">
        <v>453</v>
      </c>
      <c r="Q39" s="378"/>
      <c r="R39" s="378"/>
      <c r="S39" s="2275"/>
      <c r="T39" s="2211"/>
      <c r="U39" s="304"/>
      <c r="V39" s="1354" t="s">
        <v>528</v>
      </c>
      <c r="W39" s="1224" t="s">
        <v>529</v>
      </c>
      <c r="X39" s="1224" t="s">
        <v>530</v>
      </c>
      <c r="Y39" s="1359" t="s">
        <v>481</v>
      </c>
      <c r="Z39" s="2272" t="s">
        <v>482</v>
      </c>
      <c r="AA39" s="2273"/>
      <c r="AB39" s="2281"/>
      <c r="AC39" s="1354" t="s">
        <v>528</v>
      </c>
      <c r="AD39" s="1224" t="s">
        <v>529</v>
      </c>
      <c r="AE39" s="1224" t="s">
        <v>530</v>
      </c>
      <c r="AF39" s="1359" t="s">
        <v>481</v>
      </c>
      <c r="AG39" s="2272" t="s">
        <v>482</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100</v>
      </c>
      <c r="T40" s="1257" t="s">
        <v>105</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435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холодного водоснабжения</v>
      </c>
      <c r="AO43" s="502"/>
      <c r="AP43" s="502"/>
      <c r="AQ43" s="1157">
        <v>23</v>
      </c>
    </row>
    <row customHeight="1" ht="24">
      <c r="A44" s="1365" t="s">
        <v>264</v>
      </c>
      <c r="B44" s="1365" t="s">
        <v>265</v>
      </c>
      <c r="C44" s="1365" t="s">
        <v>266</v>
      </c>
      <c r="D44" s="1365" t="s">
        <v>531</v>
      </c>
      <c r="E44" s="2261"/>
      <c r="F44" s="2261"/>
      <c r="G44" s="2261"/>
      <c r="H44" s="2261"/>
      <c r="I44" s="2258" t="str">
        <f>S43&amp;".1"</f>
        <v>...1</v>
      </c>
      <c r="J44" s="1365"/>
      <c r="K44" s="1365"/>
      <c r="L44" s="1366"/>
      <c r="P44" s="2259">
        <v>1</v>
      </c>
      <c r="Q44" s="1356"/>
      <c r="R44" s="358"/>
      <c r="S44" s="1360" t="str">
        <f>$I44</f>
        <v>...1</v>
      </c>
      <c r="T44" s="287" t="s">
        <v>519</v>
      </c>
      <c r="U44" s="302"/>
      <c r="V44" s="2352"/>
      <c r="W44" s="2353"/>
      <c r="X44" s="2353"/>
      <c r="Y44" s="2353"/>
      <c r="Z44" s="2353"/>
      <c r="AA44" s="2353"/>
      <c r="AB44" s="2354"/>
      <c r="AC44" s="2355"/>
      <c r="AD44" s="2356"/>
      <c r="AE44" s="2356"/>
      <c r="AF44" s="2356"/>
      <c r="AG44" s="2356"/>
      <c r="AH44" s="2356"/>
      <c r="AI44" s="2356"/>
      <c r="AJ44" s="2357"/>
      <c r="AK44" s="1260" t="s">
        <v>520</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531</v>
      </c>
      <c r="E45" s="2261"/>
      <c r="F45" s="2261"/>
      <c r="G45" s="2261"/>
      <c r="H45" s="2261"/>
      <c r="I45" s="2288"/>
      <c r="J45" s="2258" t="str">
        <f>I44&amp;".1"</f>
        <v>...1.1</v>
      </c>
      <c r="K45" s="1365"/>
      <c r="L45" s="1366" t="s">
        <v>444</v>
      </c>
      <c r="P45" s="2259"/>
      <c r="Q45" s="2259">
        <v>1</v>
      </c>
      <c r="R45" s="359"/>
      <c r="S45" s="1360" t="str">
        <f>$J45</f>
        <v>...1.1</v>
      </c>
      <c r="T45" s="288" t="s">
        <v>445</v>
      </c>
      <c r="U45" s="302"/>
      <c r="V45" s="2247"/>
      <c r="W45" s="2248"/>
      <c r="X45" s="2248"/>
      <c r="Y45" s="2248"/>
      <c r="Z45" s="2248"/>
      <c r="AA45" s="2248"/>
      <c r="AB45" s="2249"/>
      <c r="AC45" s="2247"/>
      <c r="AD45" s="2248"/>
      <c r="AE45" s="2248"/>
      <c r="AF45" s="2248"/>
      <c r="AG45" s="2248"/>
      <c r="AH45" s="2248"/>
      <c r="AI45" s="2248"/>
      <c r="AJ45" s="2249"/>
      <c r="AK45" s="1309" t="s">
        <v>521</v>
      </c>
      <c r="AM45" s="502"/>
      <c r="AN45" s="502" t="str">
        <f>IF(T45="","",T45)</f>
        <v>Группа потребителей</v>
      </c>
      <c r="AO45" s="502"/>
      <c r="AP45" s="502"/>
      <c r="AQ45" s="1157">
        <v>23</v>
      </c>
    </row>
    <row customHeight="1" ht="24">
      <c r="A46" s="1365" t="s">
        <v>264</v>
      </c>
      <c r="B46" s="1365" t="s">
        <v>265</v>
      </c>
      <c r="C46" s="1365" t="s">
        <v>266</v>
      </c>
      <c r="D46" s="1365" t="s">
        <v>531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531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531</v>
      </c>
      <c r="E48" s="2261"/>
      <c r="F48" s="2261"/>
      <c r="G48" s="2261"/>
      <c r="H48" s="2261"/>
      <c r="I48" s="2288"/>
      <c r="J48" s="2258"/>
      <c r="K48" s="1365"/>
      <c r="L48" s="1366"/>
      <c r="P48" s="2259"/>
      <c r="Q48" s="2259"/>
      <c r="R48" s="358"/>
      <c r="S48" s="1280"/>
      <c r="T48" s="289" t="s">
        <v>522</v>
      </c>
      <c r="U48" s="369"/>
      <c r="V48" s="369"/>
      <c r="W48" s="369"/>
      <c r="X48" s="369"/>
      <c r="Y48" s="369"/>
      <c r="Z48" s="369"/>
      <c r="AA48" s="369"/>
      <c r="AB48" s="369"/>
      <c r="AC48" s="369"/>
      <c r="AD48" s="369"/>
      <c r="AE48" s="369"/>
      <c r="AF48" s="369"/>
      <c r="AG48" s="369"/>
      <c r="AH48" s="369"/>
      <c r="AI48" s="369"/>
      <c r="AJ48" s="369"/>
      <c r="AK48" s="1260" t="s">
        <v>523</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531</v>
      </c>
      <c r="E49" s="2261"/>
      <c r="F49" s="2261"/>
      <c r="G49" s="2261"/>
      <c r="H49" s="2261"/>
      <c r="I49" s="2258"/>
      <c r="J49" s="1365"/>
      <c r="K49" s="1365"/>
      <c r="L49" s="1366"/>
      <c r="P49" s="2259"/>
      <c r="Q49" s="1356"/>
      <c r="R49" s="358"/>
      <c r="S49" s="1280"/>
      <c r="T49" s="367" t="s">
        <v>450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531</v>
      </c>
      <c r="E50" s="2261"/>
      <c r="F50" s="2261"/>
      <c r="G50" s="2261"/>
      <c r="H50" s="2260"/>
      <c r="I50" s="1365"/>
      <c r="J50" s="1365"/>
      <c r="K50" s="1365"/>
      <c r="L50" s="1366"/>
      <c r="M50" s="1367"/>
      <c r="N50" s="1367"/>
      <c r="O50" s="539"/>
      <c r="P50" s="362"/>
      <c r="Q50" s="377"/>
      <c r="R50" s="357"/>
      <c r="S50" s="1280"/>
      <c r="T50" s="374" t="s">
        <v>524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28"/>
      <c r="M51" s="1323"/>
      <c r="N51" s="1323"/>
      <c r="P51" s="1318"/>
      <c r="Q51" s="1319"/>
      <c r="R51" s="1318"/>
      <c r="S51" s="1324"/>
      <c r="T51" s="1327" t="s">
        <v>180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181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204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72DE7-8A38-FF32-857C-0.00584D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435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519</v>
      </c>
      <c r="U5" s="302"/>
      <c r="V5" s="2352"/>
      <c r="W5" s="2353"/>
      <c r="X5" s="2353"/>
      <c r="Y5" s="2353"/>
      <c r="Z5" s="2353"/>
      <c r="AA5" s="2353"/>
      <c r="AB5" s="2354"/>
      <c r="AC5" s="2355"/>
      <c r="AD5" s="2356"/>
      <c r="AE5" s="2356"/>
      <c r="AF5" s="2356"/>
      <c r="AG5" s="2356"/>
      <c r="AH5" s="2356"/>
      <c r="AI5" s="2356"/>
      <c r="AJ5" s="2357"/>
      <c r="AK5" s="1260" t="s">
        <v>520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444</v>
      </c>
      <c r="P6" s="2259"/>
      <c r="Q6" s="2259">
        <v>1</v>
      </c>
      <c r="R6" s="359"/>
      <c r="S6" s="1459">
        <f>$J6</f>
      </c>
      <c r="T6" s="288" t="s">
        <v>445</v>
      </c>
      <c r="U6" s="302"/>
      <c r="V6" s="2247"/>
      <c r="W6" s="2248"/>
      <c r="X6" s="2248"/>
      <c r="Y6" s="2248"/>
      <c r="Z6" s="2248"/>
      <c r="AA6" s="2248"/>
      <c r="AB6" s="2249"/>
      <c r="AC6" s="2247"/>
      <c r="AD6" s="2248"/>
      <c r="AE6" s="2248"/>
      <c r="AF6" s="2248"/>
      <c r="AG6" s="2248"/>
      <c r="AH6" s="2248"/>
      <c r="AI6" s="2248"/>
      <c r="AJ6" s="2249"/>
      <c r="AK6" s="1309" t="s">
        <v>521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522</v>
      </c>
      <c r="U9" s="369"/>
      <c r="V9" s="369"/>
      <c r="W9" s="369"/>
      <c r="X9" s="369"/>
      <c r="Y9" s="369"/>
      <c r="Z9" s="369"/>
      <c r="AA9" s="369"/>
      <c r="AB9" s="369"/>
      <c r="AC9" s="369"/>
      <c r="AD9" s="369"/>
      <c r="AE9" s="369"/>
      <c r="AF9" s="369"/>
      <c r="AG9" s="369"/>
      <c r="AH9" s="369"/>
      <c r="AI9" s="369"/>
      <c r="AJ9" s="369"/>
      <c r="AK9" s="1260" t="s">
        <v>523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450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180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452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453</v>
      </c>
      <c r="P20" s="1364"/>
      <c r="Q20" s="1444"/>
      <c r="R20" s="1444"/>
      <c r="S20" s="731"/>
      <c r="T20" s="1162" t="s">
        <v>454</v>
      </c>
      <c r="Z20" s="188" t="s">
        <v>455</v>
      </c>
      <c r="AB20" s="188" t="s">
        <v>456</v>
      </c>
      <c r="AC20" s="1162" t="s">
        <v>454</v>
      </c>
      <c r="AG20" s="188" t="s">
        <v>457</v>
      </c>
      <c r="AI20" s="188" t="s">
        <v>456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458</v>
      </c>
      <c r="T28" s="2252"/>
      <c r="U28" s="1374"/>
      <c r="V28" s="2266" t="str">
        <f>IF(TITLE_DATE_PR_CHANGE="",IF(TITLE_DATE_PR="","",TITLE_DATE_PR),TITLE_DATE_PR_CHANGE)</f>
        <v>45985</v>
      </c>
      <c r="W28" s="2266"/>
      <c r="X28" s="2266"/>
      <c r="Y28" s="2266"/>
      <c r="Z28" s="2266"/>
      <c r="AA28" s="2266"/>
      <c r="AB28" s="328"/>
      <c r="AC28" s="2266" t="str">
        <f>IF(TITLE_DATE_PR_CHANGE="",IF(TITLE_DATE_PR="","",TITLE_DATE_PR),TITLE_DATE_PR_CHANGE)</f>
        <v>45985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459</v>
      </c>
      <c r="T29" s="2252"/>
      <c r="U29" s="1374"/>
      <c r="V29" s="2253" t="str">
        <f>IF(TITLE_NUMBER_PR_CHANGE="",IF(TITLE_NUMBER_PR="","",TITLE_NUMBER_PR),TITLE_NUMBER_PR_CHANGE)</f>
        <v>01-02/2685; 01-02/2686; 01-02/2687; 01-02/2688; 01-02/2689</v>
      </c>
      <c r="W29" s="2253"/>
      <c r="X29" s="2253"/>
      <c r="Y29" s="2253"/>
      <c r="Z29" s="2253"/>
      <c r="AA29" s="2253"/>
      <c r="AB29" s="328"/>
      <c r="AC29" s="2253" t="str">
        <f>IF(TITLE_NUMBER_PR_CHANGE="",IF(TITLE_NUMBER_PR="","",TITLE_NUMBER_PR),TITLE_NUMBER_PR_CHANGE)</f>
        <v>01-02/2685; 01-02/2686; 01-02/2687; 01-02/2688; 01-02/2689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460</v>
      </c>
      <c r="T32" s="2252"/>
      <c r="U32" s="1374"/>
      <c r="V32" s="2266" t="str">
        <f>IF(TITLE_DATE_PR_CHANGE="",IF(TITLE_DATE_PR="","",TITLE_DATE_PR),TITLE_DATE_PR_CHANGE)</f>
        <v>45985</v>
      </c>
      <c r="W32" s="2266"/>
      <c r="X32" s="2266"/>
      <c r="Y32" s="2266"/>
      <c r="Z32" s="2266"/>
      <c r="AA32" s="2266"/>
      <c r="AB32" s="328"/>
      <c r="AC32" s="2266" t="str">
        <f>IF(TITLE_DATE_PR_CHANGE="",IF(TITLE_DATE_PR="","",TITLE_DATE_PR),TITLE_DATE_PR_CHANGE)</f>
        <v>45985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461</v>
      </c>
      <c r="T33" s="2252"/>
      <c r="U33" s="1374"/>
      <c r="V33" s="2253" t="str">
        <f>IF(TITLE_NUMBER_PR_CHANGE="",IF(TITLE_NUMBER_PR="","",TITLE_NUMBER_PR),TITLE_NUMBER_PR_CHANGE)</f>
        <v>01-02/2685; 01-02/2686; 01-02/2687; 01-02/2688; 01-02/2689</v>
      </c>
      <c r="W33" s="2253"/>
      <c r="X33" s="2253"/>
      <c r="Y33" s="2253"/>
      <c r="Z33" s="2253"/>
      <c r="AA33" s="2253"/>
      <c r="AB33" s="328"/>
      <c r="AC33" s="2253" t="str">
        <f>IF(TITLE_NUMBER_PR_CHANGE="",IF(TITLE_NUMBER_PR="","",TITLE_NUMBER_PR),TITLE_NUMBER_PR_CHANGE)</f>
        <v>01-02/2685; 01-02/2686; 01-02/2687; 01-02/2688; 01-02/2689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462</v>
      </c>
      <c r="AC34" s="328"/>
      <c r="AD34" s="328"/>
      <c r="AE34" s="328"/>
      <c r="AF34" s="328"/>
      <c r="AG34" s="328"/>
      <c r="AH34" s="328"/>
      <c r="AI34" s="280" t="s">
        <v>462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338</v>
      </c>
      <c r="T36" s="2129"/>
      <c r="U36" s="2129"/>
      <c r="V36" s="2129"/>
      <c r="W36" s="2129"/>
      <c r="X36" s="2129"/>
      <c r="Y36" s="2129"/>
      <c r="Z36" s="2129"/>
      <c r="AA36" s="2129"/>
      <c r="AB36" s="2129"/>
      <c r="AC36" s="2129"/>
      <c r="AD36" s="2129"/>
      <c r="AE36" s="2129"/>
      <c r="AF36" s="2129"/>
      <c r="AG36" s="2129"/>
      <c r="AH36" s="2129"/>
      <c r="AI36" s="2129"/>
      <c r="AJ36" s="2129"/>
      <c r="AK36" s="2129" t="s">
        <v>339</v>
      </c>
      <c r="AQ36" s="1157">
        <v>14</v>
      </c>
    </row>
    <row customHeight="1" ht="14.699999999999998">
      <c r="Q37" s="378"/>
      <c r="R37" s="378"/>
      <c r="S37" s="2275" t="s">
        <v>89</v>
      </c>
      <c r="T37" s="2211" t="s">
        <v>463</v>
      </c>
      <c r="U37" s="303"/>
      <c r="V37" s="2276" t="s">
        <v>464</v>
      </c>
      <c r="W37" s="2277"/>
      <c r="X37" s="2277"/>
      <c r="Y37" s="2277"/>
      <c r="Z37" s="2277"/>
      <c r="AA37" s="2278"/>
      <c r="AB37" s="2279" t="s">
        <v>465</v>
      </c>
      <c r="AC37" s="2276" t="s">
        <v>464</v>
      </c>
      <c r="AD37" s="2277"/>
      <c r="AE37" s="2277"/>
      <c r="AF37" s="2277"/>
      <c r="AG37" s="2277"/>
      <c r="AH37" s="2278"/>
      <c r="AI37" s="2279" t="s">
        <v>466</v>
      </c>
      <c r="AJ37" s="2282" t="s">
        <v>467</v>
      </c>
      <c r="AK37" s="2129"/>
      <c r="AQ37" s="1157">
        <v>14</v>
      </c>
    </row>
    <row customHeight="1" ht="35.699999999999996">
      <c r="Q38" s="378"/>
      <c r="R38" s="378"/>
      <c r="S38" s="2275"/>
      <c r="T38" s="2211"/>
      <c r="U38" s="1033"/>
      <c r="V38" s="1454" t="s">
        <v>525</v>
      </c>
      <c r="W38" s="2264" t="s">
        <v>470</v>
      </c>
      <c r="X38" s="2265"/>
      <c r="Y38" s="2264" t="s">
        <v>471</v>
      </c>
      <c r="Z38" s="2271"/>
      <c r="AA38" s="2265"/>
      <c r="AB38" s="2280"/>
      <c r="AC38" s="1454" t="s">
        <v>525</v>
      </c>
      <c r="AD38" s="2264" t="s">
        <v>470</v>
      </c>
      <c r="AE38" s="2265"/>
      <c r="AF38" s="2264" t="s">
        <v>471</v>
      </c>
      <c r="AG38" s="2271"/>
      <c r="AH38" s="2265"/>
      <c r="AI38" s="2280"/>
      <c r="AJ38" s="2283"/>
      <c r="AK38" s="2129"/>
      <c r="AQ38" s="1157">
        <v>34</v>
      </c>
    </row>
    <row customHeight="1" ht="35.699999999999996">
      <c r="A39" s="1372"/>
      <c r="B39" s="1372" t="s">
        <v>146</v>
      </c>
      <c r="C39" s="1372" t="s">
        <v>147</v>
      </c>
      <c r="D39" s="1372" t="s">
        <v>148</v>
      </c>
      <c r="E39" s="1366" t="s">
        <v>472</v>
      </c>
      <c r="F39" s="1366" t="s">
        <v>473</v>
      </c>
      <c r="G39" s="1366" t="s">
        <v>474</v>
      </c>
      <c r="H39" s="1366"/>
      <c r="I39" s="1366" t="s">
        <v>526</v>
      </c>
      <c r="J39" s="1366" t="s">
        <v>477</v>
      </c>
      <c r="K39" s="1366" t="s">
        <v>527</v>
      </c>
      <c r="L39" s="1366" t="s">
        <v>453</v>
      </c>
      <c r="Q39" s="378"/>
      <c r="R39" s="378"/>
      <c r="S39" s="2275"/>
      <c r="T39" s="2211"/>
      <c r="U39" s="304"/>
      <c r="V39" s="1454" t="s">
        <v>528</v>
      </c>
      <c r="W39" s="1224" t="s">
        <v>529</v>
      </c>
      <c r="X39" s="1224" t="s">
        <v>530</v>
      </c>
      <c r="Y39" s="1457" t="s">
        <v>481</v>
      </c>
      <c r="Z39" s="2272" t="s">
        <v>482</v>
      </c>
      <c r="AA39" s="2273"/>
      <c r="AB39" s="2281"/>
      <c r="AC39" s="1454" t="s">
        <v>528</v>
      </c>
      <c r="AD39" s="1224" t="s">
        <v>529</v>
      </c>
      <c r="AE39" s="1224" t="s">
        <v>530</v>
      </c>
      <c r="AF39" s="1457" t="s">
        <v>481</v>
      </c>
      <c r="AG39" s="2272" t="s">
        <v>482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100</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435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холодного водоснабжения</v>
      </c>
      <c r="AO43" s="502"/>
      <c r="AP43" s="502"/>
      <c r="AQ43" s="1157">
        <v>23</v>
      </c>
    </row>
    <row customHeight="1" ht="24">
      <c r="A44" s="1365" t="s">
        <v>269</v>
      </c>
      <c r="B44" s="1365" t="s">
        <v>270</v>
      </c>
      <c r="C44" s="1365" t="s">
        <v>271</v>
      </c>
      <c r="D44" s="1365" t="s">
        <v>532</v>
      </c>
      <c r="E44" s="2261"/>
      <c r="F44" s="2261"/>
      <c r="G44" s="2261"/>
      <c r="H44" s="2261"/>
      <c r="I44" s="2258" t="str">
        <f>S43&amp;".1"</f>
        <v>...1</v>
      </c>
      <c r="J44" s="1365"/>
      <c r="K44" s="1365"/>
      <c r="L44" s="1366"/>
      <c r="P44" s="2259">
        <v>1</v>
      </c>
      <c r="Q44" s="1452"/>
      <c r="R44" s="358"/>
      <c r="S44" s="1459" t="str">
        <f>$I44</f>
        <v>...1</v>
      </c>
      <c r="T44" s="287" t="s">
        <v>519</v>
      </c>
      <c r="U44" s="302"/>
      <c r="V44" s="2352"/>
      <c r="W44" s="2353"/>
      <c r="X44" s="2353"/>
      <c r="Y44" s="2353"/>
      <c r="Z44" s="2353"/>
      <c r="AA44" s="2353"/>
      <c r="AB44" s="2354"/>
      <c r="AC44" s="2355"/>
      <c r="AD44" s="2356"/>
      <c r="AE44" s="2356"/>
      <c r="AF44" s="2356"/>
      <c r="AG44" s="2356"/>
      <c r="AH44" s="2356"/>
      <c r="AI44" s="2356"/>
      <c r="AJ44" s="2357"/>
      <c r="AK44" s="1260" t="s">
        <v>520</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532</v>
      </c>
      <c r="E45" s="2261"/>
      <c r="F45" s="2261"/>
      <c r="G45" s="2261"/>
      <c r="H45" s="2261"/>
      <c r="I45" s="2288"/>
      <c r="J45" s="2258" t="str">
        <f>I44&amp;".1"</f>
        <v>...1.1</v>
      </c>
      <c r="K45" s="1365"/>
      <c r="L45" s="1366" t="s">
        <v>444</v>
      </c>
      <c r="P45" s="2259"/>
      <c r="Q45" s="2259">
        <v>1</v>
      </c>
      <c r="R45" s="359"/>
      <c r="S45" s="1459" t="str">
        <f>$J45</f>
        <v>...1.1</v>
      </c>
      <c r="T45" s="288" t="s">
        <v>445</v>
      </c>
      <c r="U45" s="302"/>
      <c r="V45" s="2247"/>
      <c r="W45" s="2248"/>
      <c r="X45" s="2248"/>
      <c r="Y45" s="2248"/>
      <c r="Z45" s="2248"/>
      <c r="AA45" s="2248"/>
      <c r="AB45" s="2249"/>
      <c r="AC45" s="2247"/>
      <c r="AD45" s="2248"/>
      <c r="AE45" s="2248"/>
      <c r="AF45" s="2248"/>
      <c r="AG45" s="2248"/>
      <c r="AH45" s="2248"/>
      <c r="AI45" s="2248"/>
      <c r="AJ45" s="2249"/>
      <c r="AK45" s="1309" t="s">
        <v>521</v>
      </c>
      <c r="AM45" s="502"/>
      <c r="AN45" s="502" t="str">
        <f>IF(T45="","",T45)</f>
        <v>Группа потребителей</v>
      </c>
      <c r="AO45" s="502"/>
      <c r="AP45" s="502"/>
      <c r="AQ45" s="1157">
        <v>23</v>
      </c>
    </row>
    <row customHeight="1" ht="24">
      <c r="A46" s="1365" t="s">
        <v>269</v>
      </c>
      <c r="B46" s="1365" t="s">
        <v>270</v>
      </c>
      <c r="C46" s="1365" t="s">
        <v>271</v>
      </c>
      <c r="D46" s="1365" t="s">
        <v>532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532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532</v>
      </c>
      <c r="E48" s="2261"/>
      <c r="F48" s="2261"/>
      <c r="G48" s="2261"/>
      <c r="H48" s="2261"/>
      <c r="I48" s="2288"/>
      <c r="J48" s="2258"/>
      <c r="K48" s="1365"/>
      <c r="L48" s="1366"/>
      <c r="P48" s="2259"/>
      <c r="Q48" s="2259"/>
      <c r="R48" s="358"/>
      <c r="S48" s="1280"/>
      <c r="T48" s="289" t="s">
        <v>522</v>
      </c>
      <c r="U48" s="369"/>
      <c r="V48" s="369"/>
      <c r="W48" s="369"/>
      <c r="X48" s="369"/>
      <c r="Y48" s="369"/>
      <c r="Z48" s="369"/>
      <c r="AA48" s="369"/>
      <c r="AB48" s="369"/>
      <c r="AC48" s="369"/>
      <c r="AD48" s="369"/>
      <c r="AE48" s="369"/>
      <c r="AF48" s="369"/>
      <c r="AG48" s="369"/>
      <c r="AH48" s="369"/>
      <c r="AI48" s="369"/>
      <c r="AJ48" s="369"/>
      <c r="AK48" s="1260" t="s">
        <v>523</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532</v>
      </c>
      <c r="E49" s="2261"/>
      <c r="F49" s="2261"/>
      <c r="G49" s="2261"/>
      <c r="H49" s="2261"/>
      <c r="I49" s="2258"/>
      <c r="J49" s="1365"/>
      <c r="K49" s="1365"/>
      <c r="L49" s="1366"/>
      <c r="P49" s="2259"/>
      <c r="Q49" s="1452"/>
      <c r="R49" s="358"/>
      <c r="S49" s="1280"/>
      <c r="T49" s="367" t="s">
        <v>450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532</v>
      </c>
      <c r="E50" s="2261"/>
      <c r="F50" s="2261"/>
      <c r="G50" s="2261"/>
      <c r="H50" s="2260"/>
      <c r="I50" s="1365"/>
      <c r="J50" s="1365"/>
      <c r="K50" s="1365"/>
      <c r="L50" s="1366"/>
      <c r="M50" s="1367"/>
      <c r="N50" s="1367"/>
      <c r="O50" s="539"/>
      <c r="P50" s="362"/>
      <c r="Q50" s="377"/>
      <c r="R50" s="357"/>
      <c r="S50" s="1280"/>
      <c r="T50" s="374" t="s">
        <v>524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60"/>
      <c r="M51" s="1323"/>
      <c r="N51" s="1323"/>
      <c r="P51" s="1318"/>
      <c r="Q51" s="1319"/>
      <c r="R51" s="1318"/>
      <c r="S51" s="1324"/>
      <c r="T51" s="1327" t="s">
        <v>180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181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204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79D4B-A6F6-5477-717F-0.1D8EA4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435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519</v>
      </c>
      <c r="U5" s="302"/>
      <c r="V5" s="2352"/>
      <c r="W5" s="2353"/>
      <c r="X5" s="2353"/>
      <c r="Y5" s="2353"/>
      <c r="Z5" s="2353"/>
      <c r="AA5" s="2353"/>
      <c r="AB5" s="2354"/>
      <c r="AC5" s="2355"/>
      <c r="AD5" s="2356"/>
      <c r="AE5" s="2356"/>
      <c r="AF5" s="2356"/>
      <c r="AG5" s="2356"/>
      <c r="AH5" s="2356"/>
      <c r="AI5" s="2356"/>
      <c r="AJ5" s="2357"/>
      <c r="AK5" s="1260" t="s">
        <v>520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444</v>
      </c>
      <c r="P6" s="2259"/>
      <c r="Q6" s="2259">
        <v>1</v>
      </c>
      <c r="R6" s="359"/>
      <c r="S6" s="1459">
        <f>$J6</f>
      </c>
      <c r="T6" s="288" t="s">
        <v>445</v>
      </c>
      <c r="U6" s="302"/>
      <c r="V6" s="2247"/>
      <c r="W6" s="2248"/>
      <c r="X6" s="2248"/>
      <c r="Y6" s="2248"/>
      <c r="Z6" s="2248"/>
      <c r="AA6" s="2248"/>
      <c r="AB6" s="2249"/>
      <c r="AC6" s="2247"/>
      <c r="AD6" s="2248"/>
      <c r="AE6" s="2248"/>
      <c r="AF6" s="2248"/>
      <c r="AG6" s="2248"/>
      <c r="AH6" s="2248"/>
      <c r="AI6" s="2248"/>
      <c r="AJ6" s="2249"/>
      <c r="AK6" s="1309" t="s">
        <v>521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522</v>
      </c>
      <c r="U9" s="369"/>
      <c r="V9" s="369"/>
      <c r="W9" s="369"/>
      <c r="X9" s="369"/>
      <c r="Y9" s="369"/>
      <c r="Z9" s="369"/>
      <c r="AA9" s="369"/>
      <c r="AB9" s="369"/>
      <c r="AC9" s="369"/>
      <c r="AD9" s="369"/>
      <c r="AE9" s="369"/>
      <c r="AF9" s="369"/>
      <c r="AG9" s="369"/>
      <c r="AH9" s="369"/>
      <c r="AI9" s="369"/>
      <c r="AJ9" s="369"/>
      <c r="AK9" s="1260" t="s">
        <v>523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450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180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452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453</v>
      </c>
      <c r="P20" s="1364"/>
      <c r="Q20" s="1444"/>
      <c r="R20" s="1444"/>
      <c r="S20" s="731"/>
      <c r="T20" s="1162" t="s">
        <v>454</v>
      </c>
      <c r="Z20" s="188" t="s">
        <v>455</v>
      </c>
      <c r="AB20" s="188" t="s">
        <v>456</v>
      </c>
      <c r="AC20" s="1162" t="s">
        <v>454</v>
      </c>
      <c r="AG20" s="188" t="s">
        <v>457</v>
      </c>
      <c r="AI20" s="188" t="s">
        <v>456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458</v>
      </c>
      <c r="T28" s="2252"/>
      <c r="U28" s="1374"/>
      <c r="V28" s="2266" t="str">
        <f>IF(TITLE_DATE_PR_CHANGE="",IF(TITLE_DATE_PR="","",TITLE_DATE_PR),TITLE_DATE_PR_CHANGE)</f>
        <v>45985</v>
      </c>
      <c r="W28" s="2266"/>
      <c r="X28" s="2266"/>
      <c r="Y28" s="2266"/>
      <c r="Z28" s="2266"/>
      <c r="AA28" s="2266"/>
      <c r="AB28" s="328"/>
      <c r="AC28" s="2266" t="str">
        <f>IF(TITLE_DATE_PR_CHANGE="",IF(TITLE_DATE_PR="","",TITLE_DATE_PR),TITLE_DATE_PR_CHANGE)</f>
        <v>45985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459</v>
      </c>
      <c r="T29" s="2252"/>
      <c r="U29" s="1374"/>
      <c r="V29" s="2253" t="str">
        <f>IF(TITLE_NUMBER_PR_CHANGE="",IF(TITLE_NUMBER_PR="","",TITLE_NUMBER_PR),TITLE_NUMBER_PR_CHANGE)</f>
        <v>01-02/2685; 01-02/2686; 01-02/2687; 01-02/2688; 01-02/2689</v>
      </c>
      <c r="W29" s="2253"/>
      <c r="X29" s="2253"/>
      <c r="Y29" s="2253"/>
      <c r="Z29" s="2253"/>
      <c r="AA29" s="2253"/>
      <c r="AB29" s="328"/>
      <c r="AC29" s="2253" t="str">
        <f>IF(TITLE_NUMBER_PR_CHANGE="",IF(TITLE_NUMBER_PR="","",TITLE_NUMBER_PR),TITLE_NUMBER_PR_CHANGE)</f>
        <v>01-02/2685; 01-02/2686; 01-02/2687; 01-02/2688; 01-02/2689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460</v>
      </c>
      <c r="T32" s="2252"/>
      <c r="U32" s="1374"/>
      <c r="V32" s="2266" t="str">
        <f>IF(TITLE_DATE_PR_CHANGE="",IF(TITLE_DATE_PR="","",TITLE_DATE_PR),TITLE_DATE_PR_CHANGE)</f>
        <v>45985</v>
      </c>
      <c r="W32" s="2266"/>
      <c r="X32" s="2266"/>
      <c r="Y32" s="2266"/>
      <c r="Z32" s="2266"/>
      <c r="AA32" s="2266"/>
      <c r="AB32" s="328"/>
      <c r="AC32" s="2266" t="str">
        <f>IF(TITLE_DATE_PR_CHANGE="",IF(TITLE_DATE_PR="","",TITLE_DATE_PR),TITLE_DATE_PR_CHANGE)</f>
        <v>45985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461</v>
      </c>
      <c r="T33" s="2252"/>
      <c r="U33" s="1374"/>
      <c r="V33" s="2253" t="str">
        <f>IF(TITLE_NUMBER_PR_CHANGE="",IF(TITLE_NUMBER_PR="","",TITLE_NUMBER_PR),TITLE_NUMBER_PR_CHANGE)</f>
        <v>01-02/2685; 01-02/2686; 01-02/2687; 01-02/2688; 01-02/2689</v>
      </c>
      <c r="W33" s="2253"/>
      <c r="X33" s="2253"/>
      <c r="Y33" s="2253"/>
      <c r="Z33" s="2253"/>
      <c r="AA33" s="2253"/>
      <c r="AB33" s="328"/>
      <c r="AC33" s="2253" t="str">
        <f>IF(TITLE_NUMBER_PR_CHANGE="",IF(TITLE_NUMBER_PR="","",TITLE_NUMBER_PR),TITLE_NUMBER_PR_CHANGE)</f>
        <v>01-02/2685; 01-02/2686; 01-02/2687; 01-02/2688; 01-02/2689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462</v>
      </c>
      <c r="AC34" s="328"/>
      <c r="AD34" s="328"/>
      <c r="AE34" s="328"/>
      <c r="AF34" s="328"/>
      <c r="AG34" s="328"/>
      <c r="AH34" s="328"/>
      <c r="AI34" s="280" t="s">
        <v>462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338</v>
      </c>
      <c r="T36" s="2129"/>
      <c r="U36" s="2129"/>
      <c r="V36" s="2129"/>
      <c r="W36" s="2129"/>
      <c r="X36" s="2129"/>
      <c r="Y36" s="2129"/>
      <c r="Z36" s="2129"/>
      <c r="AA36" s="2129"/>
      <c r="AB36" s="2129"/>
      <c r="AC36" s="2129"/>
      <c r="AD36" s="2129"/>
      <c r="AE36" s="2129"/>
      <c r="AF36" s="2129"/>
      <c r="AG36" s="2129"/>
      <c r="AH36" s="2129"/>
      <c r="AI36" s="2129"/>
      <c r="AJ36" s="2129"/>
      <c r="AK36" s="2129" t="s">
        <v>339</v>
      </c>
      <c r="AQ36" s="1157">
        <v>14</v>
      </c>
    </row>
    <row customHeight="1" ht="14.699999999999998">
      <c r="Q37" s="378"/>
      <c r="R37" s="378"/>
      <c r="S37" s="2275" t="s">
        <v>89</v>
      </c>
      <c r="T37" s="2211" t="s">
        <v>463</v>
      </c>
      <c r="U37" s="303"/>
      <c r="V37" s="2276" t="s">
        <v>464</v>
      </c>
      <c r="W37" s="2277"/>
      <c r="X37" s="2277"/>
      <c r="Y37" s="2277"/>
      <c r="Z37" s="2277"/>
      <c r="AA37" s="2278"/>
      <c r="AB37" s="2279" t="s">
        <v>465</v>
      </c>
      <c r="AC37" s="2276" t="s">
        <v>464</v>
      </c>
      <c r="AD37" s="2277"/>
      <c r="AE37" s="2277"/>
      <c r="AF37" s="2277"/>
      <c r="AG37" s="2277"/>
      <c r="AH37" s="2278"/>
      <c r="AI37" s="2279" t="s">
        <v>466</v>
      </c>
      <c r="AJ37" s="2282" t="s">
        <v>467</v>
      </c>
      <c r="AK37" s="2129"/>
      <c r="AQ37" s="1157">
        <v>14</v>
      </c>
    </row>
    <row customHeight="1" ht="35.699999999999996">
      <c r="Q38" s="378"/>
      <c r="R38" s="378"/>
      <c r="S38" s="2275"/>
      <c r="T38" s="2211"/>
      <c r="U38" s="1033"/>
      <c r="V38" s="1454" t="s">
        <v>525</v>
      </c>
      <c r="W38" s="2264" t="s">
        <v>470</v>
      </c>
      <c r="X38" s="2265"/>
      <c r="Y38" s="2264" t="s">
        <v>471</v>
      </c>
      <c r="Z38" s="2271"/>
      <c r="AA38" s="2265"/>
      <c r="AB38" s="2280"/>
      <c r="AC38" s="1454" t="s">
        <v>525</v>
      </c>
      <c r="AD38" s="2264" t="s">
        <v>470</v>
      </c>
      <c r="AE38" s="2265"/>
      <c r="AF38" s="2264" t="s">
        <v>471</v>
      </c>
      <c r="AG38" s="2271"/>
      <c r="AH38" s="2265"/>
      <c r="AI38" s="2280"/>
      <c r="AJ38" s="2283"/>
      <c r="AK38" s="2129"/>
      <c r="AQ38" s="1157">
        <v>34</v>
      </c>
    </row>
    <row customHeight="1" ht="35.699999999999996">
      <c r="A39" s="1372"/>
      <c r="B39" s="1372" t="s">
        <v>146</v>
      </c>
      <c r="C39" s="1372" t="s">
        <v>147</v>
      </c>
      <c r="D39" s="1372" t="s">
        <v>148</v>
      </c>
      <c r="E39" s="1366" t="s">
        <v>472</v>
      </c>
      <c r="F39" s="1366" t="s">
        <v>473</v>
      </c>
      <c r="G39" s="1366" t="s">
        <v>474</v>
      </c>
      <c r="H39" s="1366"/>
      <c r="I39" s="1366" t="s">
        <v>526</v>
      </c>
      <c r="J39" s="1366" t="s">
        <v>477</v>
      </c>
      <c r="K39" s="1366" t="s">
        <v>527</v>
      </c>
      <c r="L39" s="1366" t="s">
        <v>453</v>
      </c>
      <c r="Q39" s="378"/>
      <c r="R39" s="378"/>
      <c r="S39" s="2275"/>
      <c r="T39" s="2211"/>
      <c r="U39" s="304"/>
      <c r="V39" s="1454" t="s">
        <v>528</v>
      </c>
      <c r="W39" s="1224" t="s">
        <v>529</v>
      </c>
      <c r="X39" s="1224" t="s">
        <v>530</v>
      </c>
      <c r="Y39" s="1457" t="s">
        <v>481</v>
      </c>
      <c r="Z39" s="2272" t="s">
        <v>482</v>
      </c>
      <c r="AA39" s="2273"/>
      <c r="AB39" s="2281"/>
      <c r="AC39" s="1454" t="s">
        <v>528</v>
      </c>
      <c r="AD39" s="1224" t="s">
        <v>529</v>
      </c>
      <c r="AE39" s="1224" t="s">
        <v>530</v>
      </c>
      <c r="AF39" s="1457" t="s">
        <v>481</v>
      </c>
      <c r="AG39" s="2272" t="s">
        <v>482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100</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435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436</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холодного водоснабжения</v>
      </c>
      <c r="AO43" s="502"/>
      <c r="AP43" s="502"/>
      <c r="AQ43" s="1157">
        <v>23</v>
      </c>
    </row>
    <row customHeight="1" ht="24">
      <c r="A44" s="1365" t="s">
        <v>274</v>
      </c>
      <c r="B44" s="1365" t="s">
        <v>275</v>
      </c>
      <c r="C44" s="1365" t="s">
        <v>276</v>
      </c>
      <c r="D44" s="1365" t="s">
        <v>533</v>
      </c>
      <c r="E44" s="2261"/>
      <c r="F44" s="2261"/>
      <c r="G44" s="2261"/>
      <c r="H44" s="2261"/>
      <c r="I44" s="2258" t="str">
        <f>S43&amp;".1"</f>
        <v>...1</v>
      </c>
      <c r="J44" s="1365"/>
      <c r="K44" s="1365"/>
      <c r="L44" s="1366"/>
      <c r="P44" s="2259">
        <v>1</v>
      </c>
      <c r="Q44" s="1452"/>
      <c r="R44" s="358"/>
      <c r="S44" s="1459" t="str">
        <f>$I44</f>
        <v>...1</v>
      </c>
      <c r="T44" s="287" t="s">
        <v>519</v>
      </c>
      <c r="U44" s="302"/>
      <c r="V44" s="2352"/>
      <c r="W44" s="2353"/>
      <c r="X44" s="2353"/>
      <c r="Y44" s="2353"/>
      <c r="Z44" s="2353"/>
      <c r="AA44" s="2353"/>
      <c r="AB44" s="2354"/>
      <c r="AC44" s="2355"/>
      <c r="AD44" s="2356"/>
      <c r="AE44" s="2356"/>
      <c r="AF44" s="2356"/>
      <c r="AG44" s="2356"/>
      <c r="AH44" s="2356"/>
      <c r="AI44" s="2356"/>
      <c r="AJ44" s="2357"/>
      <c r="AK44" s="1260" t="s">
        <v>520</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533</v>
      </c>
      <c r="E45" s="2261"/>
      <c r="F45" s="2261"/>
      <c r="G45" s="2261"/>
      <c r="H45" s="2261"/>
      <c r="I45" s="2288"/>
      <c r="J45" s="2258" t="str">
        <f>I44&amp;".1"</f>
        <v>...1.1</v>
      </c>
      <c r="K45" s="1365"/>
      <c r="L45" s="1366" t="s">
        <v>444</v>
      </c>
      <c r="P45" s="2259"/>
      <c r="Q45" s="2259">
        <v>1</v>
      </c>
      <c r="R45" s="359"/>
      <c r="S45" s="1459" t="str">
        <f>$J45</f>
        <v>...1.1</v>
      </c>
      <c r="T45" s="288" t="s">
        <v>445</v>
      </c>
      <c r="U45" s="302"/>
      <c r="V45" s="2247"/>
      <c r="W45" s="2248"/>
      <c r="X45" s="2248"/>
      <c r="Y45" s="2248"/>
      <c r="Z45" s="2248"/>
      <c r="AA45" s="2248"/>
      <c r="AB45" s="2249"/>
      <c r="AC45" s="2247"/>
      <c r="AD45" s="2248"/>
      <c r="AE45" s="2248"/>
      <c r="AF45" s="2248"/>
      <c r="AG45" s="2248"/>
      <c r="AH45" s="2248"/>
      <c r="AI45" s="2248"/>
      <c r="AJ45" s="2249"/>
      <c r="AK45" s="1309" t="s">
        <v>521</v>
      </c>
      <c r="AM45" s="502"/>
      <c r="AN45" s="502" t="str">
        <f>IF(T45="","",T45)</f>
        <v>Группа потребителей</v>
      </c>
      <c r="AO45" s="502"/>
      <c r="AP45" s="502"/>
      <c r="AQ45" s="1157">
        <v>23</v>
      </c>
    </row>
    <row customHeight="1" ht="24">
      <c r="A46" s="1365" t="s">
        <v>274</v>
      </c>
      <c r="B46" s="1365" t="s">
        <v>275</v>
      </c>
      <c r="C46" s="1365" t="s">
        <v>276</v>
      </c>
      <c r="D46" s="1365" t="s">
        <v>533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533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533</v>
      </c>
      <c r="E48" s="2261"/>
      <c r="F48" s="2261"/>
      <c r="G48" s="2261"/>
      <c r="H48" s="2261"/>
      <c r="I48" s="2288"/>
      <c r="J48" s="2258"/>
      <c r="K48" s="1365"/>
      <c r="L48" s="1366"/>
      <c r="P48" s="2259"/>
      <c r="Q48" s="2259"/>
      <c r="R48" s="358"/>
      <c r="S48" s="1280"/>
      <c r="T48" s="289" t="s">
        <v>522</v>
      </c>
      <c r="U48" s="369"/>
      <c r="V48" s="369"/>
      <c r="W48" s="369"/>
      <c r="X48" s="369"/>
      <c r="Y48" s="369"/>
      <c r="Z48" s="369"/>
      <c r="AA48" s="369"/>
      <c r="AB48" s="369"/>
      <c r="AC48" s="369"/>
      <c r="AD48" s="369"/>
      <c r="AE48" s="369"/>
      <c r="AF48" s="369"/>
      <c r="AG48" s="369"/>
      <c r="AH48" s="369"/>
      <c r="AI48" s="369"/>
      <c r="AJ48" s="369"/>
      <c r="AK48" s="1260" t="s">
        <v>523</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533</v>
      </c>
      <c r="E49" s="2261"/>
      <c r="F49" s="2261"/>
      <c r="G49" s="2261"/>
      <c r="H49" s="2261"/>
      <c r="I49" s="2258"/>
      <c r="J49" s="1365"/>
      <c r="K49" s="1365"/>
      <c r="L49" s="1366"/>
      <c r="P49" s="2259"/>
      <c r="Q49" s="1452"/>
      <c r="R49" s="358"/>
      <c r="S49" s="1280"/>
      <c r="T49" s="367" t="s">
        <v>450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533</v>
      </c>
      <c r="E50" s="2261"/>
      <c r="F50" s="2261"/>
      <c r="G50" s="2261"/>
      <c r="H50" s="2260"/>
      <c r="I50" s="1365"/>
      <c r="J50" s="1365"/>
      <c r="K50" s="1365"/>
      <c r="L50" s="1366"/>
      <c r="M50" s="1367"/>
      <c r="N50" s="1367"/>
      <c r="O50" s="539"/>
      <c r="P50" s="362"/>
      <c r="Q50" s="377"/>
      <c r="R50" s="357"/>
      <c r="S50" s="1280"/>
      <c r="T50" s="374" t="s">
        <v>524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60"/>
      <c r="M51" s="1323"/>
      <c r="N51" s="1323"/>
      <c r="P51" s="1318"/>
      <c r="Q51" s="1319"/>
      <c r="R51" s="1318"/>
      <c r="S51" s="1324"/>
      <c r="T51" s="1327" t="s">
        <v>180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181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204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10AAE-95C9-9593-2622-0.BFBEA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435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519</v>
      </c>
      <c r="U5" s="302"/>
      <c r="V5" s="2352"/>
      <c r="W5" s="2353"/>
      <c r="X5" s="2353"/>
      <c r="Y5" s="2353"/>
      <c r="Z5" s="2353"/>
      <c r="AA5" s="2353"/>
      <c r="AB5" s="2354"/>
      <c r="AC5" s="2355"/>
      <c r="AD5" s="2356"/>
      <c r="AE5" s="2356"/>
      <c r="AF5" s="2356"/>
      <c r="AG5" s="2356"/>
      <c r="AH5" s="2356"/>
      <c r="AI5" s="2356"/>
      <c r="AJ5" s="2357"/>
      <c r="AK5" s="1260" t="s">
        <v>520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444</v>
      </c>
      <c r="P6" s="2259"/>
      <c r="Q6" s="2259">
        <v>1</v>
      </c>
      <c r="R6" s="359"/>
      <c r="S6" s="1459">
        <f>$J6</f>
      </c>
      <c r="T6" s="288" t="s">
        <v>445</v>
      </c>
      <c r="U6" s="302"/>
      <c r="V6" s="2247"/>
      <c r="W6" s="2248"/>
      <c r="X6" s="2248"/>
      <c r="Y6" s="2248"/>
      <c r="Z6" s="2248"/>
      <c r="AA6" s="2248"/>
      <c r="AB6" s="2249"/>
      <c r="AC6" s="2247"/>
      <c r="AD6" s="2248"/>
      <c r="AE6" s="2248"/>
      <c r="AF6" s="2248"/>
      <c r="AG6" s="2248"/>
      <c r="AH6" s="2248"/>
      <c r="AI6" s="2248"/>
      <c r="AJ6" s="2249"/>
      <c r="AK6" s="1309" t="s">
        <v>521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522</v>
      </c>
      <c r="U9" s="369"/>
      <c r="V9" s="369"/>
      <c r="W9" s="369"/>
      <c r="X9" s="369"/>
      <c r="Y9" s="369"/>
      <c r="Z9" s="369"/>
      <c r="AA9" s="369"/>
      <c r="AB9" s="369"/>
      <c r="AC9" s="369"/>
      <c r="AD9" s="369"/>
      <c r="AE9" s="369"/>
      <c r="AF9" s="369"/>
      <c r="AG9" s="369"/>
      <c r="AH9" s="369"/>
      <c r="AI9" s="369"/>
      <c r="AJ9" s="369"/>
      <c r="AK9" s="1260" t="s">
        <v>523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450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180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452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453</v>
      </c>
      <c r="P20" s="1364"/>
      <c r="Q20" s="1444"/>
      <c r="R20" s="1444"/>
      <c r="S20" s="731"/>
      <c r="T20" s="1162" t="s">
        <v>454</v>
      </c>
      <c r="Z20" s="188" t="s">
        <v>455</v>
      </c>
      <c r="AB20" s="188" t="s">
        <v>456</v>
      </c>
      <c r="AC20" s="1162" t="s">
        <v>454</v>
      </c>
      <c r="AG20" s="188" t="s">
        <v>457</v>
      </c>
      <c r="AI20" s="188" t="s">
        <v>456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458</v>
      </c>
      <c r="T28" s="2252"/>
      <c r="U28" s="1374"/>
      <c r="V28" s="2266" t="str">
        <f>IF(TITLE_DATE_PR_CHANGE="",IF(TITLE_DATE_PR="","",TITLE_DATE_PR),TITLE_DATE_PR_CHANGE)</f>
        <v>45985</v>
      </c>
      <c r="W28" s="2266"/>
      <c r="X28" s="2266"/>
      <c r="Y28" s="2266"/>
      <c r="Z28" s="2266"/>
      <c r="AA28" s="2266"/>
      <c r="AB28" s="328"/>
      <c r="AC28" s="2266" t="str">
        <f>IF(TITLE_DATE_PR_CHANGE="",IF(TITLE_DATE_PR="","",TITLE_DATE_PR),TITLE_DATE_PR_CHANGE)</f>
        <v>45985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459</v>
      </c>
      <c r="T29" s="2252"/>
      <c r="U29" s="1374"/>
      <c r="V29" s="2253" t="str">
        <f>IF(TITLE_NUMBER_PR_CHANGE="",IF(TITLE_NUMBER_PR="","",TITLE_NUMBER_PR),TITLE_NUMBER_PR_CHANGE)</f>
        <v>01-02/2685; 01-02/2686; 01-02/2687; 01-02/2688; 01-02/2689</v>
      </c>
      <c r="W29" s="2253"/>
      <c r="X29" s="2253"/>
      <c r="Y29" s="2253"/>
      <c r="Z29" s="2253"/>
      <c r="AA29" s="2253"/>
      <c r="AB29" s="328"/>
      <c r="AC29" s="2253" t="str">
        <f>IF(TITLE_NUMBER_PR_CHANGE="",IF(TITLE_NUMBER_PR="","",TITLE_NUMBER_PR),TITLE_NUMBER_PR_CHANGE)</f>
        <v>01-02/2685; 01-02/2686; 01-02/2687; 01-02/2688; 01-02/2689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460</v>
      </c>
      <c r="T32" s="2252"/>
      <c r="U32" s="1374"/>
      <c r="V32" s="2266" t="str">
        <f>IF(TITLE_DATE_PR_CHANGE="",IF(TITLE_DATE_PR="","",TITLE_DATE_PR),TITLE_DATE_PR_CHANGE)</f>
        <v>45985</v>
      </c>
      <c r="W32" s="2266"/>
      <c r="X32" s="2266"/>
      <c r="Y32" s="2266"/>
      <c r="Z32" s="2266"/>
      <c r="AA32" s="2266"/>
      <c r="AB32" s="328"/>
      <c r="AC32" s="2266" t="str">
        <f>IF(TITLE_DATE_PR_CHANGE="",IF(TITLE_DATE_PR="","",TITLE_DATE_PR),TITLE_DATE_PR_CHANGE)</f>
        <v>45985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461</v>
      </c>
      <c r="T33" s="2252"/>
      <c r="U33" s="1374"/>
      <c r="V33" s="2253" t="str">
        <f>IF(TITLE_NUMBER_PR_CHANGE="",IF(TITLE_NUMBER_PR="","",TITLE_NUMBER_PR),TITLE_NUMBER_PR_CHANGE)</f>
        <v>01-02/2685; 01-02/2686; 01-02/2687; 01-02/2688; 01-02/2689</v>
      </c>
      <c r="W33" s="2253"/>
      <c r="X33" s="2253"/>
      <c r="Y33" s="2253"/>
      <c r="Z33" s="2253"/>
      <c r="AA33" s="2253"/>
      <c r="AB33" s="328"/>
      <c r="AC33" s="2253" t="str">
        <f>IF(TITLE_NUMBER_PR_CHANGE="",IF(TITLE_NUMBER_PR="","",TITLE_NUMBER_PR),TITLE_NUMBER_PR_CHANGE)</f>
        <v>01-02/2685; 01-02/2686; 01-02/2687; 01-02/2688; 01-02/2689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462</v>
      </c>
      <c r="AC34" s="328"/>
      <c r="AD34" s="328"/>
      <c r="AE34" s="328"/>
      <c r="AF34" s="328"/>
      <c r="AG34" s="328"/>
      <c r="AH34" s="328"/>
      <c r="AI34" s="280" t="s">
        <v>462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338</v>
      </c>
      <c r="T36" s="2129"/>
      <c r="U36" s="2129"/>
      <c r="V36" s="2129"/>
      <c r="W36" s="2129"/>
      <c r="X36" s="2129"/>
      <c r="Y36" s="2129"/>
      <c r="Z36" s="2129"/>
      <c r="AA36" s="2129"/>
      <c r="AB36" s="2129"/>
      <c r="AC36" s="2129"/>
      <c r="AD36" s="2129"/>
      <c r="AE36" s="2129"/>
      <c r="AF36" s="2129"/>
      <c r="AG36" s="2129"/>
      <c r="AH36" s="2129"/>
      <c r="AI36" s="2129"/>
      <c r="AJ36" s="2129"/>
      <c r="AK36" s="2129" t="s">
        <v>339</v>
      </c>
      <c r="AQ36" s="1157">
        <v>14</v>
      </c>
    </row>
    <row customHeight="1" ht="14.699999999999998">
      <c r="Q37" s="378"/>
      <c r="R37" s="378"/>
      <c r="S37" s="2275" t="s">
        <v>89</v>
      </c>
      <c r="T37" s="2211" t="s">
        <v>463</v>
      </c>
      <c r="U37" s="303"/>
      <c r="V37" s="2276" t="s">
        <v>464</v>
      </c>
      <c r="W37" s="2277"/>
      <c r="X37" s="2277"/>
      <c r="Y37" s="2277"/>
      <c r="Z37" s="2277"/>
      <c r="AA37" s="2278"/>
      <c r="AB37" s="2279" t="s">
        <v>465</v>
      </c>
      <c r="AC37" s="2276" t="s">
        <v>464</v>
      </c>
      <c r="AD37" s="2277"/>
      <c r="AE37" s="2277"/>
      <c r="AF37" s="2277"/>
      <c r="AG37" s="2277"/>
      <c r="AH37" s="2278"/>
      <c r="AI37" s="2279" t="s">
        <v>466</v>
      </c>
      <c r="AJ37" s="2282" t="s">
        <v>467</v>
      </c>
      <c r="AK37" s="2129"/>
      <c r="AQ37" s="1157">
        <v>14</v>
      </c>
    </row>
    <row customHeight="1" ht="35.699999999999996">
      <c r="Q38" s="378"/>
      <c r="R38" s="378"/>
      <c r="S38" s="2275"/>
      <c r="T38" s="2211"/>
      <c r="U38" s="1033"/>
      <c r="V38" s="1454" t="s">
        <v>525</v>
      </c>
      <c r="W38" s="2264" t="s">
        <v>470</v>
      </c>
      <c r="X38" s="2265"/>
      <c r="Y38" s="2264" t="s">
        <v>471</v>
      </c>
      <c r="Z38" s="2271"/>
      <c r="AA38" s="2265"/>
      <c r="AB38" s="2280"/>
      <c r="AC38" s="1454" t="s">
        <v>525</v>
      </c>
      <c r="AD38" s="2264" t="s">
        <v>470</v>
      </c>
      <c r="AE38" s="2265"/>
      <c r="AF38" s="2264" t="s">
        <v>471</v>
      </c>
      <c r="AG38" s="2271"/>
      <c r="AH38" s="2265"/>
      <c r="AI38" s="2280"/>
      <c r="AJ38" s="2283"/>
      <c r="AK38" s="2129"/>
      <c r="AQ38" s="1157">
        <v>34</v>
      </c>
    </row>
    <row customHeight="1" ht="35.699999999999996">
      <c r="A39" s="1372"/>
      <c r="B39" s="1372" t="s">
        <v>146</v>
      </c>
      <c r="C39" s="1372" t="s">
        <v>147</v>
      </c>
      <c r="D39" s="1372" t="s">
        <v>148</v>
      </c>
      <c r="E39" s="1366" t="s">
        <v>472</v>
      </c>
      <c r="F39" s="1366" t="s">
        <v>473</v>
      </c>
      <c r="G39" s="1366" t="s">
        <v>474</v>
      </c>
      <c r="H39" s="1366"/>
      <c r="I39" s="1366" t="s">
        <v>526</v>
      </c>
      <c r="J39" s="1366" t="s">
        <v>477</v>
      </c>
      <c r="K39" s="1366" t="s">
        <v>527</v>
      </c>
      <c r="L39" s="1366" t="s">
        <v>453</v>
      </c>
      <c r="Q39" s="378"/>
      <c r="R39" s="378"/>
      <c r="S39" s="2275"/>
      <c r="T39" s="2211"/>
      <c r="U39" s="304"/>
      <c r="V39" s="1454" t="s">
        <v>528</v>
      </c>
      <c r="W39" s="1224" t="s">
        <v>529</v>
      </c>
      <c r="X39" s="1224" t="s">
        <v>530</v>
      </c>
      <c r="Y39" s="1457" t="s">
        <v>481</v>
      </c>
      <c r="Z39" s="2272" t="s">
        <v>482</v>
      </c>
      <c r="AA39" s="2273"/>
      <c r="AB39" s="2281"/>
      <c r="AC39" s="1454" t="s">
        <v>528</v>
      </c>
      <c r="AD39" s="1224" t="s">
        <v>529</v>
      </c>
      <c r="AE39" s="1224" t="s">
        <v>530</v>
      </c>
      <c r="AF39" s="1457" t="s">
        <v>481</v>
      </c>
      <c r="AG39" s="2272" t="s">
        <v>482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100</v>
      </c>
      <c r="T40" s="1257" t="s">
        <v>105</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279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279</v>
      </c>
      <c r="B42" s="1365" t="s">
        <v>280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435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436</v>
      </c>
      <c r="AM42" s="502"/>
      <c r="AN42" s="502" t="str">
        <f>IF(T42="","",T42)</f>
        <v>Территория действия тарифа</v>
      </c>
      <c r="AO42" s="502"/>
      <c r="AP42" s="502"/>
      <c r="AQ42" s="1157">
        <v>23</v>
      </c>
    </row>
    <row customHeight="1" ht="24">
      <c r="A43" s="1365" t="s">
        <v>279</v>
      </c>
      <c r="B43" s="1365" t="s">
        <v>280</v>
      </c>
      <c r="C43" s="1365" t="s">
        <v>281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холодного водоснабжения</v>
      </c>
      <c r="AO43" s="502"/>
      <c r="AP43" s="502"/>
      <c r="AQ43" s="1157">
        <v>23</v>
      </c>
    </row>
    <row customHeight="1" ht="24">
      <c r="A44" s="1365" t="s">
        <v>279</v>
      </c>
      <c r="B44" s="1365" t="s">
        <v>280</v>
      </c>
      <c r="C44" s="1365" t="s">
        <v>281</v>
      </c>
      <c r="D44" s="1365" t="s">
        <v>534</v>
      </c>
      <c r="E44" s="2261"/>
      <c r="F44" s="2261"/>
      <c r="G44" s="2261"/>
      <c r="H44" s="2261"/>
      <c r="I44" s="2258" t="str">
        <f>S43&amp;".1"</f>
        <v>...1</v>
      </c>
      <c r="J44" s="1365"/>
      <c r="K44" s="1365"/>
      <c r="L44" s="1366"/>
      <c r="P44" s="2259">
        <v>1</v>
      </c>
      <c r="Q44" s="1452"/>
      <c r="R44" s="358"/>
      <c r="S44" s="1459" t="str">
        <f>$I44</f>
        <v>...1</v>
      </c>
      <c r="T44" s="287" t="s">
        <v>519</v>
      </c>
      <c r="U44" s="302"/>
      <c r="V44" s="2352"/>
      <c r="W44" s="2353"/>
      <c r="X44" s="2353"/>
      <c r="Y44" s="2353"/>
      <c r="Z44" s="2353"/>
      <c r="AA44" s="2353"/>
      <c r="AB44" s="2354"/>
      <c r="AC44" s="2355"/>
      <c r="AD44" s="2356"/>
      <c r="AE44" s="2356"/>
      <c r="AF44" s="2356"/>
      <c r="AG44" s="2356"/>
      <c r="AH44" s="2356"/>
      <c r="AI44" s="2356"/>
      <c r="AJ44" s="2357"/>
      <c r="AK44" s="1260" t="s">
        <v>520</v>
      </c>
      <c r="AM44" s="502"/>
      <c r="AN44" s="502" t="str">
        <f>IF(T44="","",T44)</f>
        <v>Наименование признака дифференциации</v>
      </c>
      <c r="AO44" s="502"/>
      <c r="AP44" s="502"/>
      <c r="AQ44" s="1157">
        <v>23</v>
      </c>
    </row>
    <row customHeight="1" ht="24">
      <c r="A45" s="1365" t="s">
        <v>279</v>
      </c>
      <c r="B45" s="1365" t="s">
        <v>280</v>
      </c>
      <c r="C45" s="1365" t="s">
        <v>281</v>
      </c>
      <c r="D45" s="1365" t="s">
        <v>534</v>
      </c>
      <c r="E45" s="2261"/>
      <c r="F45" s="2261"/>
      <c r="G45" s="2261"/>
      <c r="H45" s="2261"/>
      <c r="I45" s="2288"/>
      <c r="J45" s="2258" t="str">
        <f>I44&amp;".1"</f>
        <v>...1.1</v>
      </c>
      <c r="K45" s="1365"/>
      <c r="L45" s="1366" t="s">
        <v>444</v>
      </c>
      <c r="P45" s="2259"/>
      <c r="Q45" s="2259">
        <v>1</v>
      </c>
      <c r="R45" s="359"/>
      <c r="S45" s="1459" t="str">
        <f>$J45</f>
        <v>...1.1</v>
      </c>
      <c r="T45" s="288" t="s">
        <v>445</v>
      </c>
      <c r="U45" s="302"/>
      <c r="V45" s="2247"/>
      <c r="W45" s="2248"/>
      <c r="X45" s="2248"/>
      <c r="Y45" s="2248"/>
      <c r="Z45" s="2248"/>
      <c r="AA45" s="2248"/>
      <c r="AB45" s="2249"/>
      <c r="AC45" s="2247"/>
      <c r="AD45" s="2248"/>
      <c r="AE45" s="2248"/>
      <c r="AF45" s="2248"/>
      <c r="AG45" s="2248"/>
      <c r="AH45" s="2248"/>
      <c r="AI45" s="2248"/>
      <c r="AJ45" s="2249"/>
      <c r="AK45" s="1309" t="s">
        <v>521</v>
      </c>
      <c r="AM45" s="502"/>
      <c r="AN45" s="502" t="str">
        <f>IF(T45="","",T45)</f>
        <v>Группа потребителей</v>
      </c>
      <c r="AO45" s="502"/>
      <c r="AP45" s="502"/>
      <c r="AQ45" s="1157">
        <v>23</v>
      </c>
    </row>
    <row customHeight="1" ht="24">
      <c r="A46" s="1365" t="s">
        <v>279</v>
      </c>
      <c r="B46" s="1365" t="s">
        <v>280</v>
      </c>
      <c r="C46" s="1365" t="s">
        <v>281</v>
      </c>
      <c r="D46" s="1365" t="s">
        <v>534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279</v>
      </c>
      <c r="B47" s="1365" t="s">
        <v>280</v>
      </c>
      <c r="C47" s="1365" t="s">
        <v>281</v>
      </c>
      <c r="D47" s="1365" t="s">
        <v>534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279</v>
      </c>
      <c r="B48" s="1365" t="s">
        <v>280</v>
      </c>
      <c r="C48" s="1365" t="s">
        <v>281</v>
      </c>
      <c r="D48" s="1365" t="s">
        <v>534</v>
      </c>
      <c r="E48" s="2261"/>
      <c r="F48" s="2261"/>
      <c r="G48" s="2261"/>
      <c r="H48" s="2261"/>
      <c r="I48" s="2288"/>
      <c r="J48" s="2258"/>
      <c r="K48" s="1365"/>
      <c r="L48" s="1366"/>
      <c r="P48" s="2259"/>
      <c r="Q48" s="2259"/>
      <c r="R48" s="358"/>
      <c r="S48" s="1280"/>
      <c r="T48" s="289" t="s">
        <v>522</v>
      </c>
      <c r="U48" s="369"/>
      <c r="V48" s="369"/>
      <c r="W48" s="369"/>
      <c r="X48" s="369"/>
      <c r="Y48" s="369"/>
      <c r="Z48" s="369"/>
      <c r="AA48" s="369"/>
      <c r="AB48" s="369"/>
      <c r="AC48" s="369"/>
      <c r="AD48" s="369"/>
      <c r="AE48" s="369"/>
      <c r="AF48" s="369"/>
      <c r="AG48" s="369"/>
      <c r="AH48" s="369"/>
      <c r="AI48" s="369"/>
      <c r="AJ48" s="369"/>
      <c r="AK48" s="1260" t="s">
        <v>523</v>
      </c>
      <c r="AM48" s="502"/>
      <c r="AN48" s="502" t="str">
        <f>IF(T48="","",T48)</f>
        <v>Добавить значение признака дифференциации</v>
      </c>
      <c r="AO48" s="502"/>
      <c r="AP48" s="502"/>
      <c r="AQ48" s="1157">
        <v>20</v>
      </c>
    </row>
    <row customHeight="1" ht="22.049999999999997">
      <c r="A49" s="1365" t="s">
        <v>279</v>
      </c>
      <c r="B49" s="1365" t="s">
        <v>280</v>
      </c>
      <c r="C49" s="1365" t="s">
        <v>281</v>
      </c>
      <c r="D49" s="1365" t="s">
        <v>534</v>
      </c>
      <c r="E49" s="2261"/>
      <c r="F49" s="2261"/>
      <c r="G49" s="2261"/>
      <c r="H49" s="2261"/>
      <c r="I49" s="2258"/>
      <c r="J49" s="1365"/>
      <c r="K49" s="1365"/>
      <c r="L49" s="1366"/>
      <c r="P49" s="2259"/>
      <c r="Q49" s="1452"/>
      <c r="R49" s="358"/>
      <c r="S49" s="1280"/>
      <c r="T49" s="367" t="s">
        <v>450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279</v>
      </c>
      <c r="B50" s="1365" t="s">
        <v>280</v>
      </c>
      <c r="C50" s="1365" t="s">
        <v>281</v>
      </c>
      <c r="D50" s="1365" t="s">
        <v>534</v>
      </c>
      <c r="E50" s="2261"/>
      <c r="F50" s="2261"/>
      <c r="G50" s="2261"/>
      <c r="H50" s="2260"/>
      <c r="I50" s="1365"/>
      <c r="J50" s="1365"/>
      <c r="K50" s="1365"/>
      <c r="L50" s="1366"/>
      <c r="M50" s="1367"/>
      <c r="N50" s="1367"/>
      <c r="O50" s="539"/>
      <c r="P50" s="362"/>
      <c r="Q50" s="377"/>
      <c r="R50" s="357"/>
      <c r="S50" s="1280"/>
      <c r="T50" s="374" t="s">
        <v>524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279</v>
      </c>
      <c r="B51" s="1345" t="s">
        <v>280</v>
      </c>
      <c r="C51" s="1316"/>
      <c r="D51" s="1316"/>
      <c r="E51" s="2261"/>
      <c r="F51" s="2260"/>
      <c r="G51" s="1316"/>
      <c r="H51" s="1316"/>
      <c r="I51" s="1316"/>
      <c r="J51" s="1316"/>
      <c r="K51" s="1316"/>
      <c r="L51" s="1460"/>
      <c r="M51" s="1323"/>
      <c r="N51" s="1323"/>
      <c r="P51" s="1318"/>
      <c r="Q51" s="1319"/>
      <c r="R51" s="1318"/>
      <c r="S51" s="1324"/>
      <c r="T51" s="1327" t="s">
        <v>180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279</v>
      </c>
      <c r="B52" s="1345"/>
      <c r="C52" s="1345"/>
      <c r="D52" s="1345"/>
      <c r="E52" s="2260"/>
      <c r="F52" s="1345"/>
      <c r="G52" s="1345"/>
      <c r="H52" s="1345"/>
      <c r="I52" s="1345"/>
      <c r="J52" s="1345"/>
      <c r="K52" s="1345"/>
      <c r="L52" s="1348"/>
      <c r="M52" s="1323"/>
      <c r="N52" s="1323"/>
      <c r="O52" s="520"/>
      <c r="P52" s="382"/>
      <c r="Q52" s="1346"/>
      <c r="R52" s="382"/>
      <c r="S52" s="1324"/>
      <c r="T52" s="1327" t="s">
        <v>181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204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92F34-5467-D887-9B66-0.DC6AD33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434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435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436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437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438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439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440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441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500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504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179</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180</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181</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452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453</v>
      </c>
      <c r="P20" s="1510"/>
      <c r="Q20" s="1512"/>
      <c r="R20" s="1512"/>
      <c r="Y20" s="1509" t="s">
        <v>455</v>
      </c>
      <c r="AA20" s="1509" t="s">
        <v>456</v>
      </c>
      <c r="AC20" s="1509" t="s">
        <v>506</v>
      </c>
      <c r="AG20" s="1509" t="s">
        <v>455</v>
      </c>
      <c r="AI20" s="1509" t="s">
        <v>456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458</v>
      </c>
      <c r="T28" s="2252"/>
      <c r="U28" s="1374"/>
      <c r="V28" s="2266" t="str">
        <f>IF(TITLE_DATE_PR_CHANGE="",IF(TITLE_DATE_PR="","",TITLE_DATE_PR),TITLE_DATE_PR_CHANGE)</f>
        <v>45985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459</v>
      </c>
      <c r="T29" s="2252"/>
      <c r="U29" s="1374"/>
      <c r="V29" s="2253" t="str">
        <f>IF(TITLE_NUMBER_PR_CHANGE="",IF(TITLE_NUMBER_PR="","",TITLE_NUMBER_PR),TITLE_NUMBER_PR_CHANGE)</f>
        <v>01-02/2685; 01-02/2686; 01-02/2687; 01-02/2688; 01-02/2689</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458</v>
      </c>
      <c r="T32" s="2252"/>
      <c r="U32" s="1374"/>
      <c r="V32" s="2266" t="str">
        <f>IF(TITLE_DATE_PR_CHANGE="",IF(TITLE_DATE_PR="","",TITLE_DATE_PR),TITLE_DATE_PR_CHANGE)</f>
        <v>45985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459</v>
      </c>
      <c r="T33" s="2252"/>
      <c r="U33" s="1374"/>
      <c r="V33" s="2253" t="str">
        <f>IF(TITLE_NUMBER_PR_CHANGE="",IF(TITLE_NUMBER_PR="","",TITLE_NUMBER_PR),TITLE_NUMBER_PR_CHANGE)</f>
        <v>01-02/2685; 01-02/2686; 01-02/2687; 01-02/2688; 01-02/2689</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462</v>
      </c>
      <c r="AB34" s="1644"/>
      <c r="AC34" s="1637"/>
      <c r="AD34" s="1637"/>
      <c r="AE34" s="1637"/>
      <c r="AF34" s="1637"/>
      <c r="AG34" s="1637"/>
      <c r="AH34" s="1637"/>
      <c r="AI34" s="1644" t="s">
        <v>462</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338</v>
      </c>
      <c r="T36" s="2129"/>
      <c r="U36" s="2129"/>
      <c r="V36" s="2129"/>
      <c r="W36" s="2129"/>
      <c r="X36" s="2129"/>
      <c r="Y36" s="2129"/>
      <c r="Z36" s="2129"/>
      <c r="AA36" s="2177"/>
      <c r="AB36" s="2177"/>
      <c r="AC36" s="2177"/>
      <c r="AD36" s="2129"/>
      <c r="AE36" s="2129"/>
      <c r="AF36" s="2129"/>
      <c r="AG36" s="2129"/>
      <c r="AH36" s="2129"/>
      <c r="AI36" s="2129"/>
      <c r="AJ36" s="2129"/>
      <c r="AK36" s="2129" t="s">
        <v>339</v>
      </c>
      <c r="AQ36" s="1633">
        <v>14</v>
      </c>
    </row>
    <row customHeight="1" ht="14.699999999999998">
      <c r="Q37" s="293"/>
      <c r="R37" s="378"/>
      <c r="S37" s="2275" t="s">
        <v>89</v>
      </c>
      <c r="T37" s="2211" t="s">
        <v>535</v>
      </c>
      <c r="U37" s="339"/>
      <c r="V37" s="2277"/>
      <c r="W37" s="2277"/>
      <c r="X37" s="2277"/>
      <c r="Y37" s="2277"/>
      <c r="Z37" s="2277"/>
      <c r="AA37" s="2211" t="s">
        <v>465</v>
      </c>
      <c r="AB37" s="2210" t="s">
        <v>536</v>
      </c>
      <c r="AC37" s="2210" t="s">
        <v>510</v>
      </c>
      <c r="AD37" s="2293" t="s">
        <v>464</v>
      </c>
      <c r="AE37" s="2293"/>
      <c r="AF37" s="2277"/>
      <c r="AG37" s="2277"/>
      <c r="AH37" s="2278"/>
      <c r="AI37" s="2279" t="s">
        <v>465</v>
      </c>
      <c r="AJ37" s="2282" t="s">
        <v>467</v>
      </c>
      <c r="AK37" s="2129"/>
      <c r="AQ37" s="1633">
        <v>14</v>
      </c>
    </row>
    <row customHeight="1" ht="35.699999999999996">
      <c r="Q38" s="293"/>
      <c r="R38" s="378"/>
      <c r="S38" s="2275"/>
      <c r="T38" s="2211"/>
      <c r="U38" s="1033"/>
      <c r="V38" s="2105" t="s">
        <v>513</v>
      </c>
      <c r="W38" s="2129"/>
      <c r="X38" s="2296" t="s">
        <v>471</v>
      </c>
      <c r="Y38" s="2315"/>
      <c r="Z38" s="2315"/>
      <c r="AA38" s="2211"/>
      <c r="AB38" s="2210"/>
      <c r="AC38" s="2210"/>
      <c r="AD38" s="2105" t="s">
        <v>513</v>
      </c>
      <c r="AE38" s="2129"/>
      <c r="AF38" s="2315" t="s">
        <v>471</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146</v>
      </c>
      <c r="C40" s="1268" t="s">
        <v>147</v>
      </c>
      <c r="D40" s="1268" t="s">
        <v>148</v>
      </c>
      <c r="E40" s="1312" t="s">
        <v>472</v>
      </c>
      <c r="F40" s="1312" t="s">
        <v>473</v>
      </c>
      <c r="G40" s="1312" t="s">
        <v>474</v>
      </c>
      <c r="H40" s="1312" t="s">
        <v>475</v>
      </c>
      <c r="I40" s="1312" t="s">
        <v>476</v>
      </c>
      <c r="J40" s="1312" t="s">
        <v>477</v>
      </c>
      <c r="K40" s="1312" t="s">
        <v>478</v>
      </c>
      <c r="L40" s="1312" t="s">
        <v>453</v>
      </c>
      <c r="Q40" s="293"/>
      <c r="R40" s="378"/>
      <c r="S40" s="2275"/>
      <c r="T40" s="2211"/>
      <c r="U40" s="304"/>
      <c r="V40" s="1952" t="s">
        <v>514</v>
      </c>
      <c r="W40" s="1952" t="s">
        <v>515</v>
      </c>
      <c r="X40" s="1940" t="s">
        <v>481</v>
      </c>
      <c r="Y40" s="2272" t="s">
        <v>482</v>
      </c>
      <c r="Z40" s="2322"/>
      <c r="AA40" s="2211"/>
      <c r="AB40" s="2210"/>
      <c r="AC40" s="2210"/>
      <c r="AD40" s="1970" t="s">
        <v>514</v>
      </c>
      <c r="AE40" s="1961" t="s">
        <v>515</v>
      </c>
      <c r="AF40" s="1940" t="s">
        <v>481</v>
      </c>
      <c r="AG40" s="2272" t="s">
        <v>482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100</v>
      </c>
      <c r="T41" s="1257" t="s">
        <v>105</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244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244</v>
      </c>
      <c r="B43" s="1269" t="s">
        <v>245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435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436</v>
      </c>
      <c r="AM43" s="1626"/>
      <c r="AN43" s="1626" t="str">
        <f>IF(T43="","",T43)</f>
        <v>Территория действия тарифа</v>
      </c>
      <c r="AO43" s="1626"/>
      <c r="AP43" s="1626"/>
      <c r="AQ43" s="1633">
        <v>21</v>
      </c>
    </row>
    <row customHeight="1" ht="24">
      <c r="A44" s="1269" t="s">
        <v>244</v>
      </c>
      <c r="B44" s="1269" t="s">
        <v>245</v>
      </c>
      <c r="C44" s="1269" t="s">
        <v>246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437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438</v>
      </c>
      <c r="AM44" s="1626"/>
      <c r="AN44" s="1626" t="str">
        <f>IF(T44="","",T44)</f>
        <v>Наименование системы теплоснабжения </v>
      </c>
      <c r="AO44" s="1626"/>
      <c r="AP44" s="1626"/>
      <c r="AQ44" s="1633">
        <v>23</v>
      </c>
    </row>
    <row customHeight="1" ht="22.049999999999997">
      <c r="A45" s="1269" t="s">
        <v>244</v>
      </c>
      <c r="B45" s="1269" t="s">
        <v>245</v>
      </c>
      <c r="C45" s="1269" t="s">
        <v>246</v>
      </c>
      <c r="D45" s="1269" t="s">
        <v>247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439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440</v>
      </c>
      <c r="AM45" s="1626"/>
      <c r="AN45" s="1626" t="str">
        <f>IF(T45="","",T45)</f>
        <v>Источник тепловой энергии  </v>
      </c>
      <c r="AO45" s="1626"/>
      <c r="AP45" s="1626"/>
      <c r="AQ45" s="1633">
        <v>21</v>
      </c>
    </row>
    <row s="1644" customFormat="1" customHeight="1" ht="0">
      <c r="A46" s="1377" t="s">
        <v>244</v>
      </c>
      <c r="B46" s="1377" t="s">
        <v>245</v>
      </c>
      <c r="C46" s="1377" t="s">
        <v>246</v>
      </c>
      <c r="D46" s="1377" t="s">
        <v>247</v>
      </c>
      <c r="E46" s="2292"/>
      <c r="F46" s="2292"/>
      <c r="G46" s="2292"/>
      <c r="H46" s="2292"/>
      <c r="I46" s="2129" t="str">
        <f>S45&amp;".1"</f>
        <v>....1</v>
      </c>
      <c r="J46" s="1377"/>
      <c r="K46" s="1377"/>
      <c r="L46" s="1383" t="s">
        <v>441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244</v>
      </c>
      <c r="B47" s="1377" t="s">
        <v>245</v>
      </c>
      <c r="C47" s="1377" t="s">
        <v>246</v>
      </c>
      <c r="D47" s="1377" t="s">
        <v>247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244</v>
      </c>
      <c r="B48" s="1269" t="s">
        <v>245</v>
      </c>
      <c r="C48" s="1269" t="s">
        <v>246</v>
      </c>
      <c r="D48" s="1269" t="s">
        <v>247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516</v>
      </c>
      <c r="AL48" s="1638">
        <f>STRCHECKDATE(#REF!)</f>
      </c>
      <c r="AM48" s="1626"/>
      <c r="AN48" s="1626" t="str">
        <f>IF(T48="","",T48)</f>
        <v/>
      </c>
      <c r="AO48" s="1626"/>
      <c r="AP48" s="1626"/>
      <c r="AQ48" s="1633">
        <v>21</v>
      </c>
    </row>
    <row customHeight="1" ht="11.549999999999999">
      <c r="A49" s="1269" t="s">
        <v>244</v>
      </c>
      <c r="B49" s="1269" t="s">
        <v>245</v>
      </c>
      <c r="C49" s="1269" t="s">
        <v>246</v>
      </c>
      <c r="D49" s="1269" t="s">
        <v>247</v>
      </c>
      <c r="E49" s="2292"/>
      <c r="F49" s="2292"/>
      <c r="G49" s="2292"/>
      <c r="H49" s="2292"/>
      <c r="I49" s="2103"/>
      <c r="J49" s="2129"/>
      <c r="K49" s="1269"/>
      <c r="L49" s="1312"/>
      <c r="P49" s="2259"/>
      <c r="Q49" s="2259"/>
      <c r="R49" s="358"/>
      <c r="S49" s="1280"/>
      <c r="T49" s="289" t="s">
        <v>504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244</v>
      </c>
      <c r="B50" s="1377" t="s">
        <v>245</v>
      </c>
      <c r="C50" s="1377" t="s">
        <v>246</v>
      </c>
      <c r="D50" s="1377" t="s">
        <v>247</v>
      </c>
      <c r="E50" s="2292"/>
      <c r="F50" s="2292"/>
      <c r="G50" s="2292"/>
      <c r="H50" s="2292"/>
      <c r="I50" s="2129"/>
      <c r="J50" s="1377"/>
      <c r="K50" s="1377"/>
      <c r="L50" s="1383"/>
      <c r="M50" s="1248"/>
      <c r="N50" s="1248"/>
      <c r="O50" s="1248"/>
      <c r="P50" s="2259"/>
      <c r="Q50" s="1956"/>
      <c r="R50" s="358"/>
      <c r="S50" s="1388"/>
      <c r="T50" s="1389" t="s">
        <v>450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244</v>
      </c>
      <c r="B51" s="1377" t="s">
        <v>245</v>
      </c>
      <c r="C51" s="1377" t="s">
        <v>246</v>
      </c>
      <c r="D51" s="1377" t="s">
        <v>247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244</v>
      </c>
      <c r="B52" s="1377" t="s">
        <v>245</v>
      </c>
      <c r="C52" s="1377" t="s">
        <v>246</v>
      </c>
      <c r="D52" s="1376"/>
      <c r="E52" s="2292"/>
      <c r="F52" s="2292"/>
      <c r="G52" s="2291"/>
      <c r="H52" s="1376"/>
      <c r="I52" s="1376"/>
      <c r="J52" s="1376"/>
      <c r="K52" s="1376"/>
      <c r="L52" s="1379"/>
      <c r="M52" s="1380"/>
      <c r="N52" s="1380"/>
      <c r="O52" s="353"/>
      <c r="P52" s="1318"/>
      <c r="Q52" s="1319"/>
      <c r="R52" s="1318"/>
      <c r="S52" s="1324"/>
      <c r="T52" s="1327" t="s">
        <v>179</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244</v>
      </c>
      <c r="B53" s="1377" t="s">
        <v>245</v>
      </c>
      <c r="C53" s="1376"/>
      <c r="D53" s="1376"/>
      <c r="E53" s="2292"/>
      <c r="F53" s="2291"/>
      <c r="G53" s="1376"/>
      <c r="H53" s="1376"/>
      <c r="I53" s="1376"/>
      <c r="J53" s="1376"/>
      <c r="K53" s="1376"/>
      <c r="L53" s="1379"/>
      <c r="M53" s="1381"/>
      <c r="N53" s="1381"/>
      <c r="O53" s="353"/>
      <c r="P53" s="1318"/>
      <c r="Q53" s="1319"/>
      <c r="R53" s="1318"/>
      <c r="S53" s="1324"/>
      <c r="T53" s="1327" t="s">
        <v>180</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244</v>
      </c>
      <c r="B54" s="1377"/>
      <c r="C54" s="1377"/>
      <c r="D54" s="1377"/>
      <c r="E54" s="2292"/>
      <c r="F54" s="1377"/>
      <c r="G54" s="1377"/>
      <c r="H54" s="1377"/>
      <c r="I54" s="1377"/>
      <c r="J54" s="1377"/>
      <c r="K54" s="1377"/>
      <c r="L54" s="1383"/>
      <c r="M54" s="1381"/>
      <c r="N54" s="1381"/>
      <c r="O54" s="353"/>
      <c r="P54" s="382"/>
      <c r="Q54" s="1346"/>
      <c r="R54" s="382"/>
      <c r="S54" s="1324"/>
      <c r="T54" s="1327" t="s">
        <v>181</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244</v>
      </c>
      <c r="B55" s="1377"/>
      <c r="C55" s="1377"/>
      <c r="D55" s="1377"/>
      <c r="E55" s="2291"/>
      <c r="F55" s="1377"/>
      <c r="G55" s="1377"/>
      <c r="H55" s="1377"/>
      <c r="I55" s="1377"/>
      <c r="J55" s="1377"/>
      <c r="K55" s="1377"/>
      <c r="L55" s="1383"/>
      <c r="M55" s="1381"/>
      <c r="N55" s="1381"/>
      <c r="O55" s="353"/>
      <c r="P55" s="382"/>
      <c r="Q55" s="1346"/>
      <c r="R55" s="382"/>
      <c r="S55" s="1324"/>
      <c r="T55" s="1327" t="s">
        <v>181</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204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85189-DBB3-590E-CED1-0.F0D4888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435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436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517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440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441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537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540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541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504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180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181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452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453</v>
      </c>
      <c r="P24" s="1510"/>
      <c r="Q24" s="1512"/>
      <c r="R24" s="1512"/>
      <c r="AA24" s="1509" t="s">
        <v>455</v>
      </c>
      <c r="AC24" s="1509" t="s">
        <v>456</v>
      </c>
      <c r="AD24" s="1509" t="s">
        <v>505</v>
      </c>
      <c r="AH24" s="1509" t="s">
        <v>505</v>
      </c>
      <c r="AK24" s="1509" t="s">
        <v>542</v>
      </c>
      <c r="AL24" s="1509" t="s">
        <v>505</v>
      </c>
      <c r="AP24" s="1509" t="s">
        <v>505</v>
      </c>
      <c r="AY24" s="1509" t="s">
        <v>455</v>
      </c>
      <c r="BA24" s="1509" t="s">
        <v>456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Муниципальное унитарное предприятие Белоярского района «Белоярские коммунальные системы»</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458</v>
      </c>
      <c r="T32" s="2252"/>
      <c r="U32" s="1374"/>
      <c r="V32" s="2266" t="str">
        <f>IF(TITLE_DATE_PR_CHANGE="",IF(TITLE_DATE_PR="","",TITLE_DATE_PR),TITLE_DATE_PR_CHANGE)</f>
        <v>45985</v>
      </c>
      <c r="W32" s="2266"/>
      <c r="X32" s="2266"/>
      <c r="Y32" s="2266"/>
      <c r="Z32" s="2266"/>
      <c r="AA32" s="2266"/>
      <c r="AB32" s="2266"/>
      <c r="AC32" s="328"/>
      <c r="AD32" s="2266" t="str">
        <f>IF(TITLE_DATE_PR_CHANGE="",IF(TITLE_DATE_PR="","",TITLE_DATE_PR),TITLE_DATE_PR_CHANGE)</f>
        <v>45985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459</v>
      </c>
      <c r="T33" s="2252"/>
      <c r="U33" s="1374"/>
      <c r="V33" s="2253" t="str">
        <f>IF(TITLE_NUMBER_PR_CHANGE="",IF(TITLE_NUMBER_PR="","",TITLE_NUMBER_PR),TITLE_NUMBER_PR_CHANGE)</f>
        <v>01-02/2685; 01-02/2686; 01-02/2687; 01-02/2688; 01-02/2689</v>
      </c>
      <c r="W33" s="2253"/>
      <c r="X33" s="2253"/>
      <c r="Y33" s="2253"/>
      <c r="Z33" s="2253"/>
      <c r="AA33" s="2253"/>
      <c r="AB33" s="2253"/>
      <c r="AC33" s="328"/>
      <c r="AD33" s="2253" t="str">
        <f>IF(TITLE_NUMBER_PR_CHANGE="",IF(TITLE_NUMBER_PR="","",TITLE_NUMBER_PR),TITLE_NUMBER_PR_CHANGE)</f>
        <v>01-02/2685; 01-02/2686; 01-02/2687; 01-02/2688; 01-02/2689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458</v>
      </c>
      <c r="T36" s="2252"/>
      <c r="U36" s="1374"/>
      <c r="V36" s="2266" t="str">
        <f>IF(TITLE_DATE_PR_CHANGE="",IF(TITLE_DATE_PR="","",TITLE_DATE_PR),TITLE_DATE_PR_CHANGE)</f>
        <v>45985</v>
      </c>
      <c r="W36" s="2266"/>
      <c r="X36" s="2266"/>
      <c r="Y36" s="2266"/>
      <c r="Z36" s="2266"/>
      <c r="AA36" s="2266"/>
      <c r="AB36" s="2266"/>
      <c r="AC36" s="328"/>
      <c r="AD36" s="2266" t="str">
        <f>IF(TITLE_DATE_PR_CHANGE="",IF(TITLE_DATE_PR="","",TITLE_DATE_PR),TITLE_DATE_PR_CHANGE)</f>
        <v>45985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459</v>
      </c>
      <c r="T37" s="2252"/>
      <c r="U37" s="1374"/>
      <c r="V37" s="2253" t="str">
        <f>IF(TITLE_NUMBER_PR_CHANGE="",IF(TITLE_NUMBER_PR="","",TITLE_NUMBER_PR),TITLE_NUMBER_PR_CHANGE)</f>
        <v>01-02/2685; 01-02/2686; 01-02/2687; 01-02/2688; 01-02/2689</v>
      </c>
      <c r="W37" s="2253"/>
      <c r="X37" s="2253"/>
      <c r="Y37" s="2253"/>
      <c r="Z37" s="2253"/>
      <c r="AA37" s="2253"/>
      <c r="AB37" s="2253"/>
      <c r="AC37" s="328"/>
      <c r="AD37" s="2253" t="str">
        <f>IF(TITLE_NUMBER_PR_CHANGE="",IF(TITLE_NUMBER_PR="","",TITLE_NUMBER_PR),TITLE_NUMBER_PR_CHANGE)</f>
        <v>01-02/2685; 01-02/2686; 01-02/2687; 01-02/2688; 01-02/2689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462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462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338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339</v>
      </c>
      <c r="BI40" s="1157">
        <v>14</v>
      </c>
    </row>
    <row customHeight="1" ht="14.699999999999998">
      <c r="Q41" s="293"/>
      <c r="R41" s="378"/>
      <c r="S41" s="2275" t="s">
        <v>89</v>
      </c>
      <c r="T41" s="2211" t="s">
        <v>543</v>
      </c>
      <c r="U41" s="303"/>
      <c r="V41" s="2276" t="s">
        <v>464</v>
      </c>
      <c r="W41" s="2277"/>
      <c r="X41" s="2277"/>
      <c r="Y41" s="2277"/>
      <c r="Z41" s="2277"/>
      <c r="AA41" s="2277"/>
      <c r="AB41" s="2278"/>
      <c r="AC41" s="2279" t="s">
        <v>465</v>
      </c>
      <c r="AD41" s="2330" t="s">
        <v>544</v>
      </c>
      <c r="AE41" s="2293"/>
      <c r="AF41" s="2293"/>
      <c r="AG41" s="2331"/>
      <c r="AH41" s="2330" t="s">
        <v>545</v>
      </c>
      <c r="AI41" s="2293"/>
      <c r="AJ41" s="2293"/>
      <c r="AK41" s="2331"/>
      <c r="AL41" s="2330" t="s">
        <v>546</v>
      </c>
      <c r="AM41" s="2293"/>
      <c r="AN41" s="2293"/>
      <c r="AO41" s="2331"/>
      <c r="AP41" s="2330" t="s">
        <v>547</v>
      </c>
      <c r="AQ41" s="2293"/>
      <c r="AR41" s="2293"/>
      <c r="AS41" s="2331"/>
      <c r="AT41" s="2276" t="s">
        <v>464</v>
      </c>
      <c r="AU41" s="2277"/>
      <c r="AV41" s="2277"/>
      <c r="AW41" s="2277"/>
      <c r="AX41" s="2277"/>
      <c r="AY41" s="2277"/>
      <c r="AZ41" s="2278"/>
      <c r="BA41" s="2279" t="s">
        <v>465</v>
      </c>
      <c r="BB41" s="2282" t="s">
        <v>467</v>
      </c>
      <c r="BC41" s="2129"/>
      <c r="BI41" s="1157">
        <v>14</v>
      </c>
    </row>
    <row customHeight="1" ht="35.699999999999996">
      <c r="Q42" s="293"/>
      <c r="R42" s="378"/>
      <c r="S42" s="2275"/>
      <c r="T42" s="2211"/>
      <c r="U42" s="1033"/>
      <c r="V42" s="2194" t="s">
        <v>548</v>
      </c>
      <c r="W42" s="2195"/>
      <c r="X42" s="2194" t="s">
        <v>549</v>
      </c>
      <c r="Y42" s="2195"/>
      <c r="Z42" s="2296" t="s">
        <v>550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548</v>
      </c>
      <c r="AU42" s="2195"/>
      <c r="AV42" s="2194" t="s">
        <v>549</v>
      </c>
      <c r="AW42" s="2195"/>
      <c r="AX42" s="2296" t="s">
        <v>550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146</v>
      </c>
      <c r="C44" s="1372" t="s">
        <v>147</v>
      </c>
      <c r="D44" s="1372" t="s">
        <v>148</v>
      </c>
      <c r="E44" s="1366" t="s">
        <v>472</v>
      </c>
      <c r="F44" s="1366" t="s">
        <v>473</v>
      </c>
      <c r="G44" s="1366" t="s">
        <v>474</v>
      </c>
      <c r="H44" s="1366" t="s">
        <v>475</v>
      </c>
      <c r="I44" s="1366" t="s">
        <v>476</v>
      </c>
      <c r="J44" s="1366" t="s">
        <v>477</v>
      </c>
      <c r="K44" s="1366" t="s">
        <v>478</v>
      </c>
      <c r="L44" s="1366" t="s">
        <v>453</v>
      </c>
      <c r="Q44" s="293"/>
      <c r="R44" s="378"/>
      <c r="S44" s="2275"/>
      <c r="T44" s="2211"/>
      <c r="U44" s="304"/>
      <c r="V44" s="1450" t="s">
        <v>514</v>
      </c>
      <c r="W44" s="1450" t="s">
        <v>515</v>
      </c>
      <c r="X44" s="1450" t="s">
        <v>514</v>
      </c>
      <c r="Y44" s="1450" t="s">
        <v>515</v>
      </c>
      <c r="Z44" s="1457" t="s">
        <v>481</v>
      </c>
      <c r="AA44" s="2272" t="s">
        <v>482</v>
      </c>
      <c r="AB44" s="2273"/>
      <c r="AC44" s="2281"/>
      <c r="AD44" s="2335"/>
      <c r="AE44" s="2336"/>
      <c r="AF44" s="2336"/>
      <c r="AG44" s="2337"/>
      <c r="AH44" s="2335"/>
      <c r="AI44" s="2336"/>
      <c r="AJ44" s="2336"/>
      <c r="AK44" s="2337"/>
      <c r="AL44" s="2335"/>
      <c r="AM44" s="2336"/>
      <c r="AN44" s="2336"/>
      <c r="AO44" s="2337"/>
      <c r="AP44" s="2335"/>
      <c r="AQ44" s="2336"/>
      <c r="AR44" s="2336"/>
      <c r="AS44" s="2337"/>
      <c r="AT44" s="1450" t="s">
        <v>514</v>
      </c>
      <c r="AU44" s="1450" t="s">
        <v>515</v>
      </c>
      <c r="AV44" s="1450" t="s">
        <v>514</v>
      </c>
      <c r="AW44" s="1450" t="s">
        <v>515</v>
      </c>
      <c r="AX44" s="1457" t="s">
        <v>481</v>
      </c>
      <c r="AY44" s="2272" t="s">
        <v>482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100</v>
      </c>
      <c r="T45" s="1257" t="s">
        <v>105</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284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284</v>
      </c>
      <c r="B47" s="1365" t="s">
        <v>285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435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436</v>
      </c>
      <c r="BE47" s="502"/>
      <c r="BF47" s="502" t="str">
        <f>IF(T47="","",T47)</f>
        <v>Территория действия тарифа</v>
      </c>
      <c r="BG47" s="502"/>
      <c r="BH47" s="502"/>
      <c r="BI47" s="1157">
        <v>21</v>
      </c>
    </row>
    <row customHeight="1" ht="43.050000000000004">
      <c r="A48" s="1365" t="s">
        <v>284</v>
      </c>
      <c r="B48" s="1365" t="s">
        <v>285</v>
      </c>
      <c r="C48" s="1365" t="s">
        <v>286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517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284</v>
      </c>
      <c r="B49" s="1345" t="s">
        <v>285</v>
      </c>
      <c r="C49" s="1345" t="s">
        <v>286</v>
      </c>
      <c r="D49" s="1345" t="s">
        <v>551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440</v>
      </c>
      <c r="BE49" s="502"/>
      <c r="BF49" s="502" t="str">
        <f>IF(T49="","",T49)</f>
        <v/>
      </c>
      <c r="BG49" s="502"/>
      <c r="BH49" s="502"/>
      <c r="BI49" s="513">
        <v>0</v>
      </c>
    </row>
    <row s="1644" customFormat="1" customHeight="1" ht="0">
      <c r="A50" s="1345" t="s">
        <v>284</v>
      </c>
      <c r="B50" s="1345" t="s">
        <v>285</v>
      </c>
      <c r="C50" s="1345" t="s">
        <v>286</v>
      </c>
      <c r="D50" s="1345" t="s">
        <v>551</v>
      </c>
      <c r="E50" s="2261"/>
      <c r="F50" s="2261"/>
      <c r="G50" s="2261"/>
      <c r="H50" s="2261"/>
      <c r="I50" s="2258" t="str">
        <f>S49&amp;".1"</f>
        <v>.1</v>
      </c>
      <c r="J50" s="1345"/>
      <c r="K50" s="1345"/>
      <c r="L50" s="1348" t="s">
        <v>441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284</v>
      </c>
      <c r="B51" s="1345" t="s">
        <v>285</v>
      </c>
      <c r="C51" s="1345" t="s">
        <v>286</v>
      </c>
      <c r="D51" s="1345" t="s">
        <v>551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284</v>
      </c>
      <c r="B52" s="1365" t="s">
        <v>285</v>
      </c>
      <c r="C52" s="1365" t="s">
        <v>286</v>
      </c>
      <c r="D52" s="1365" t="s">
        <v>551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537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538</v>
      </c>
      <c r="AT53" s="1395"/>
      <c r="AU53" s="1498"/>
      <c r="AV53" s="1395"/>
      <c r="AW53" s="1498"/>
      <c r="AX53" s="1395"/>
      <c r="AY53" s="1395"/>
      <c r="AZ53" s="1395"/>
      <c r="BA53" s="1395"/>
      <c r="BB53" s="1399"/>
      <c r="BC53" s="2256"/>
      <c r="BE53" s="502"/>
      <c r="BF53" s="502"/>
      <c r="BG53" s="502"/>
      <c r="BH53" s="502"/>
      <c r="BI53" s="1157">
        <v>11</v>
      </c>
    </row>
    <row customHeight="1" ht="11.549999999999999">
      <c r="A54" s="1365" t="s">
        <v>284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540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284</v>
      </c>
      <c r="B56" s="1365" t="s">
        <v>285</v>
      </c>
      <c r="C56" s="1365" t="s">
        <v>286</v>
      </c>
      <c r="D56" s="1365" t="s">
        <v>551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541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284</v>
      </c>
      <c r="B57" s="1365" t="s">
        <v>285</v>
      </c>
      <c r="C57" s="1365" t="s">
        <v>286</v>
      </c>
      <c r="D57" s="1365" t="s">
        <v>551</v>
      </c>
      <c r="E57" s="2261"/>
      <c r="F57" s="2261"/>
      <c r="G57" s="2261"/>
      <c r="H57" s="2261"/>
      <c r="I57" s="2288"/>
      <c r="J57" s="2258"/>
      <c r="K57" s="1365"/>
      <c r="L57" s="1366"/>
      <c r="P57" s="2259"/>
      <c r="Q57" s="2259"/>
      <c r="R57" s="358"/>
      <c r="S57" s="1280"/>
      <c r="T57" s="289" t="s">
        <v>504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284</v>
      </c>
      <c r="B58" s="1345" t="s">
        <v>285</v>
      </c>
      <c r="C58" s="1345" t="s">
        <v>286</v>
      </c>
      <c r="D58" s="1345" t="s">
        <v>551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284</v>
      </c>
      <c r="B59" s="1345" t="s">
        <v>285</v>
      </c>
      <c r="C59" s="1345" t="s">
        <v>286</v>
      </c>
      <c r="D59" s="1345" t="s">
        <v>551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284</v>
      </c>
      <c r="B60" s="1345" t="s">
        <v>285</v>
      </c>
      <c r="C60" s="1345" t="s">
        <v>286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284</v>
      </c>
      <c r="B61" s="1345" t="s">
        <v>285</v>
      </c>
      <c r="C61" s="1316"/>
      <c r="D61" s="1316"/>
      <c r="E61" s="2261"/>
      <c r="F61" s="2260"/>
      <c r="G61" s="1316"/>
      <c r="H61" s="1316"/>
      <c r="I61" s="1316"/>
      <c r="J61" s="1316"/>
      <c r="K61" s="1316"/>
      <c r="L61" s="1466"/>
      <c r="M61" s="1323"/>
      <c r="N61" s="1323"/>
      <c r="P61" s="1318"/>
      <c r="Q61" s="1319"/>
      <c r="R61" s="1318"/>
      <c r="S61" s="1324"/>
      <c r="T61" s="1327" t="s">
        <v>180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284</v>
      </c>
      <c r="B62" s="1345"/>
      <c r="C62" s="1345"/>
      <c r="D62" s="1345"/>
      <c r="E62" s="2260"/>
      <c r="F62" s="1345"/>
      <c r="G62" s="1345"/>
      <c r="H62" s="1345"/>
      <c r="I62" s="1345"/>
      <c r="J62" s="1345"/>
      <c r="K62" s="1345"/>
      <c r="L62" s="1348"/>
      <c r="M62" s="1323"/>
      <c r="N62" s="1323"/>
      <c r="O62" s="520"/>
      <c r="P62" s="382"/>
      <c r="Q62" s="1346"/>
      <c r="R62" s="382"/>
      <c r="S62" s="1324"/>
      <c r="T62" s="1327" t="s">
        <v>181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204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B709E-C253-8EFF-2B53-0.2C57B5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552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553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519</v>
      </c>
      <c r="U5" s="302"/>
      <c r="V5" s="2352"/>
      <c r="W5" s="2353"/>
      <c r="X5" s="2353"/>
      <c r="Y5" s="2353"/>
      <c r="Z5" s="2353"/>
      <c r="AA5" s="2353"/>
      <c r="AB5" s="2354"/>
      <c r="AC5" s="2355"/>
      <c r="AD5" s="2356"/>
      <c r="AE5" s="2356"/>
      <c r="AF5" s="2356"/>
      <c r="AG5" s="2356"/>
      <c r="AH5" s="2356"/>
      <c r="AI5" s="2356"/>
      <c r="AJ5" s="2357"/>
      <c r="AK5" s="1260" t="s">
        <v>520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444</v>
      </c>
      <c r="P6" s="2259"/>
      <c r="Q6" s="2259">
        <v>1</v>
      </c>
      <c r="R6" s="359"/>
      <c r="S6" s="1495">
        <f>$J6</f>
      </c>
      <c r="T6" s="288" t="s">
        <v>445</v>
      </c>
      <c r="U6" s="302"/>
      <c r="V6" s="2247"/>
      <c r="W6" s="2248"/>
      <c r="X6" s="2248"/>
      <c r="Y6" s="2248"/>
      <c r="Z6" s="2248"/>
      <c r="AA6" s="2248"/>
      <c r="AB6" s="2249"/>
      <c r="AC6" s="2247"/>
      <c r="AD6" s="2248"/>
      <c r="AE6" s="2248"/>
      <c r="AF6" s="2248"/>
      <c r="AG6" s="2248"/>
      <c r="AH6" s="2248"/>
      <c r="AI6" s="2248"/>
      <c r="AJ6" s="2249"/>
      <c r="AK6" s="1309" t="s">
        <v>521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522</v>
      </c>
      <c r="U9" s="369"/>
      <c r="V9" s="369"/>
      <c r="W9" s="369"/>
      <c r="X9" s="369"/>
      <c r="Y9" s="369"/>
      <c r="Z9" s="369"/>
      <c r="AA9" s="369"/>
      <c r="AB9" s="369"/>
      <c r="AC9" s="369"/>
      <c r="AD9" s="369"/>
      <c r="AE9" s="369"/>
      <c r="AF9" s="369"/>
      <c r="AG9" s="369"/>
      <c r="AH9" s="369"/>
      <c r="AI9" s="369"/>
      <c r="AJ9" s="369"/>
      <c r="AK9" s="1260" t="s">
        <v>523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450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452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453</v>
      </c>
      <c r="P20" s="1364"/>
      <c r="Q20" s="1444"/>
      <c r="R20" s="1444"/>
      <c r="S20" s="731"/>
      <c r="T20" s="1162" t="s">
        <v>454</v>
      </c>
      <c r="Z20" s="188" t="s">
        <v>455</v>
      </c>
      <c r="AB20" s="188" t="s">
        <v>456</v>
      </c>
      <c r="AC20" s="1162" t="s">
        <v>454</v>
      </c>
      <c r="AG20" s="188" t="s">
        <v>457</v>
      </c>
      <c r="AI20" s="188" t="s">
        <v>456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458</v>
      </c>
      <c r="T28" s="2252"/>
      <c r="U28" s="1374"/>
      <c r="V28" s="2266" t="str">
        <f>IF(TITLE_DATE_PR_CHANGE="",IF(TITLE_DATE_PR="","",TITLE_DATE_PR),TITLE_DATE_PR_CHANGE)</f>
        <v>45985</v>
      </c>
      <c r="W28" s="2266"/>
      <c r="X28" s="2266"/>
      <c r="Y28" s="2266"/>
      <c r="Z28" s="2266"/>
      <c r="AA28" s="2266"/>
      <c r="AB28" s="328"/>
      <c r="AC28" s="2266" t="str">
        <f>IF(TITLE_DATE_PR_CHANGE="",IF(TITLE_DATE_PR="","",TITLE_DATE_PR),TITLE_DATE_PR_CHANGE)</f>
        <v>45985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459</v>
      </c>
      <c r="T29" s="2252"/>
      <c r="U29" s="1374"/>
      <c r="V29" s="2253" t="str">
        <f>IF(TITLE_NUMBER_PR_CHANGE="",IF(TITLE_NUMBER_PR="","",TITLE_NUMBER_PR),TITLE_NUMBER_PR_CHANGE)</f>
        <v>01-02/2685; 01-02/2686; 01-02/2687; 01-02/2688; 01-02/2689</v>
      </c>
      <c r="W29" s="2253"/>
      <c r="X29" s="2253"/>
      <c r="Y29" s="2253"/>
      <c r="Z29" s="2253"/>
      <c r="AA29" s="2253"/>
      <c r="AB29" s="328"/>
      <c r="AC29" s="2253" t="str">
        <f>IF(TITLE_NUMBER_PR_CHANGE="",IF(TITLE_NUMBER_PR="","",TITLE_NUMBER_PR),TITLE_NUMBER_PR_CHANGE)</f>
        <v>01-02/2685; 01-02/2686; 01-02/2687; 01-02/2688; 01-02/2689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460</v>
      </c>
      <c r="T32" s="2252"/>
      <c r="U32" s="1374"/>
      <c r="V32" s="2266" t="str">
        <f>IF(TITLE_DATE_PR_CHANGE="",IF(TITLE_DATE_PR="","",TITLE_DATE_PR),TITLE_DATE_PR_CHANGE)</f>
        <v>45985</v>
      </c>
      <c r="W32" s="2266"/>
      <c r="X32" s="2266"/>
      <c r="Y32" s="2266"/>
      <c r="Z32" s="2266"/>
      <c r="AA32" s="2266"/>
      <c r="AB32" s="328"/>
      <c r="AC32" s="2266" t="str">
        <f>IF(TITLE_DATE_PR_CHANGE="",IF(TITLE_DATE_PR="","",TITLE_DATE_PR),TITLE_DATE_PR_CHANGE)</f>
        <v>45985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461</v>
      </c>
      <c r="T33" s="2252"/>
      <c r="U33" s="1374"/>
      <c r="V33" s="2253" t="str">
        <f>IF(TITLE_NUMBER_PR_CHANGE="",IF(TITLE_NUMBER_PR="","",TITLE_NUMBER_PR),TITLE_NUMBER_PR_CHANGE)</f>
        <v>01-02/2685; 01-02/2686; 01-02/2687; 01-02/2688; 01-02/2689</v>
      </c>
      <c r="W33" s="2253"/>
      <c r="X33" s="2253"/>
      <c r="Y33" s="2253"/>
      <c r="Z33" s="2253"/>
      <c r="AA33" s="2253"/>
      <c r="AB33" s="328"/>
      <c r="AC33" s="2253" t="str">
        <f>IF(TITLE_NUMBER_PR_CHANGE="",IF(TITLE_NUMBER_PR="","",TITLE_NUMBER_PR),TITLE_NUMBER_PR_CHANGE)</f>
        <v>01-02/2685; 01-02/2686; 01-02/2687; 01-02/2688; 01-02/2689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462</v>
      </c>
      <c r="AC34" s="328"/>
      <c r="AD34" s="328"/>
      <c r="AE34" s="328"/>
      <c r="AF34" s="328"/>
      <c r="AG34" s="328"/>
      <c r="AH34" s="328"/>
      <c r="AI34" s="280" t="s">
        <v>462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338</v>
      </c>
      <c r="T36" s="2129"/>
      <c r="U36" s="2129"/>
      <c r="V36" s="2129"/>
      <c r="W36" s="2129"/>
      <c r="X36" s="2129"/>
      <c r="Y36" s="2129"/>
      <c r="Z36" s="2129"/>
      <c r="AA36" s="2129"/>
      <c r="AB36" s="2129"/>
      <c r="AC36" s="2129"/>
      <c r="AD36" s="2129"/>
      <c r="AE36" s="2129"/>
      <c r="AF36" s="2129"/>
      <c r="AG36" s="2129"/>
      <c r="AH36" s="2129"/>
      <c r="AI36" s="2129"/>
      <c r="AJ36" s="2129"/>
      <c r="AK36" s="2129" t="s">
        <v>339</v>
      </c>
      <c r="AQ36" s="1157">
        <v>14</v>
      </c>
    </row>
    <row customHeight="1" ht="14.699999999999998">
      <c r="Q37" s="378"/>
      <c r="R37" s="378"/>
      <c r="S37" s="2275" t="s">
        <v>89</v>
      </c>
      <c r="T37" s="2211" t="s">
        <v>463</v>
      </c>
      <c r="U37" s="303"/>
      <c r="V37" s="2276" t="s">
        <v>464</v>
      </c>
      <c r="W37" s="2277"/>
      <c r="X37" s="2277"/>
      <c r="Y37" s="2277"/>
      <c r="Z37" s="2277"/>
      <c r="AA37" s="2278"/>
      <c r="AB37" s="2279" t="s">
        <v>465</v>
      </c>
      <c r="AC37" s="2276" t="s">
        <v>464</v>
      </c>
      <c r="AD37" s="2277"/>
      <c r="AE37" s="2277"/>
      <c r="AF37" s="2277"/>
      <c r="AG37" s="2277"/>
      <c r="AH37" s="2278"/>
      <c r="AI37" s="2279" t="s">
        <v>466</v>
      </c>
      <c r="AJ37" s="2282" t="s">
        <v>467</v>
      </c>
      <c r="AK37" s="2129"/>
      <c r="AQ37" s="1157">
        <v>14</v>
      </c>
    </row>
    <row customHeight="1" ht="35.699999999999996">
      <c r="Q38" s="378"/>
      <c r="R38" s="378"/>
      <c r="S38" s="2275"/>
      <c r="T38" s="2211"/>
      <c r="U38" s="1033"/>
      <c r="V38" s="1485" t="s">
        <v>525</v>
      </c>
      <c r="W38" s="2264" t="s">
        <v>470</v>
      </c>
      <c r="X38" s="2265"/>
      <c r="Y38" s="2264" t="s">
        <v>471</v>
      </c>
      <c r="Z38" s="2271"/>
      <c r="AA38" s="2265"/>
      <c r="AB38" s="2280"/>
      <c r="AC38" s="1485" t="s">
        <v>525</v>
      </c>
      <c r="AD38" s="2264" t="s">
        <v>470</v>
      </c>
      <c r="AE38" s="2265"/>
      <c r="AF38" s="2264" t="s">
        <v>471</v>
      </c>
      <c r="AG38" s="2271"/>
      <c r="AH38" s="2265"/>
      <c r="AI38" s="2280"/>
      <c r="AJ38" s="2283"/>
      <c r="AK38" s="2129"/>
      <c r="AQ38" s="1157">
        <v>34</v>
      </c>
    </row>
    <row customHeight="1" ht="90.3">
      <c r="A39" s="1372"/>
      <c r="B39" s="1372" t="s">
        <v>146</v>
      </c>
      <c r="C39" s="1372" t="s">
        <v>147</v>
      </c>
      <c r="D39" s="1372" t="s">
        <v>148</v>
      </c>
      <c r="E39" s="1366" t="s">
        <v>472</v>
      </c>
      <c r="F39" s="1366" t="s">
        <v>473</v>
      </c>
      <c r="G39" s="1366" t="s">
        <v>474</v>
      </c>
      <c r="H39" s="1366"/>
      <c r="I39" s="1366" t="s">
        <v>526</v>
      </c>
      <c r="J39" s="1366" t="s">
        <v>477</v>
      </c>
      <c r="K39" s="1366" t="s">
        <v>527</v>
      </c>
      <c r="L39" s="1366" t="s">
        <v>453</v>
      </c>
      <c r="Q39" s="378"/>
      <c r="R39" s="378"/>
      <c r="S39" s="2275"/>
      <c r="T39" s="2211"/>
      <c r="U39" s="304"/>
      <c r="V39" s="1485" t="s">
        <v>554</v>
      </c>
      <c r="W39" s="1224" t="s">
        <v>555</v>
      </c>
      <c r="X39" s="1224" t="s">
        <v>530</v>
      </c>
      <c r="Y39" s="1491" t="s">
        <v>481</v>
      </c>
      <c r="Z39" s="2272" t="s">
        <v>482</v>
      </c>
      <c r="AA39" s="2273"/>
      <c r="AB39" s="2281"/>
      <c r="AC39" s="1485" t="s">
        <v>554</v>
      </c>
      <c r="AD39" s="1224" t="s">
        <v>555</v>
      </c>
      <c r="AE39" s="1224" t="s">
        <v>530</v>
      </c>
      <c r="AF39" s="1491" t="s">
        <v>481</v>
      </c>
      <c r="AG39" s="2272" t="s">
        <v>482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100</v>
      </c>
      <c r="T40" s="1257" t="s">
        <v>105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304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304</v>
      </c>
      <c r="B42" s="1365" t="s">
        <v>305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435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436</v>
      </c>
      <c r="AM42" s="502"/>
      <c r="AN42" s="502" t="str">
        <f>IF(T42="","",T42)</f>
        <v>Территория действия тарифа</v>
      </c>
      <c r="AO42" s="502"/>
      <c r="AP42" s="502"/>
      <c r="AQ42" s="1157">
        <v>23</v>
      </c>
    </row>
    <row customHeight="1" ht="24">
      <c r="A43" s="1365" t="s">
        <v>304</v>
      </c>
      <c r="B43" s="1365" t="s">
        <v>305</v>
      </c>
      <c r="C43" s="1365" t="s">
        <v>306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552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553</v>
      </c>
      <c r="AM43" s="502"/>
      <c r="AN43" s="502" t="str">
        <f>IF(T43="","",T43)</f>
        <v>Наименование централизованной системы водоотведения</v>
      </c>
      <c r="AO43" s="502"/>
      <c r="AP43" s="502"/>
      <c r="AQ43" s="1157">
        <v>23</v>
      </c>
    </row>
    <row customHeight="1" ht="24">
      <c r="A44" s="1365" t="s">
        <v>304</v>
      </c>
      <c r="B44" s="1365" t="s">
        <v>305</v>
      </c>
      <c r="C44" s="1365" t="s">
        <v>306</v>
      </c>
      <c r="D44" s="1365" t="s">
        <v>556</v>
      </c>
      <c r="E44" s="2261"/>
      <c r="F44" s="2261"/>
      <c r="G44" s="2261"/>
      <c r="H44" s="2261"/>
      <c r="I44" s="2258" t="str">
        <f>S43&amp;".1"</f>
        <v>...1</v>
      </c>
      <c r="J44" s="1365"/>
      <c r="K44" s="1365"/>
      <c r="L44" s="1366"/>
      <c r="P44" s="2259">
        <v>1</v>
      </c>
      <c r="Q44" s="1483"/>
      <c r="R44" s="358"/>
      <c r="S44" s="1495" t="str">
        <f>$I44</f>
        <v>...1</v>
      </c>
      <c r="T44" s="287" t="s">
        <v>519</v>
      </c>
      <c r="U44" s="302"/>
      <c r="V44" s="2352"/>
      <c r="W44" s="2353"/>
      <c r="X44" s="2353"/>
      <c r="Y44" s="2353"/>
      <c r="Z44" s="2353"/>
      <c r="AA44" s="2353"/>
      <c r="AB44" s="2354"/>
      <c r="AC44" s="2355"/>
      <c r="AD44" s="2356"/>
      <c r="AE44" s="2356"/>
      <c r="AF44" s="2356"/>
      <c r="AG44" s="2356"/>
      <c r="AH44" s="2356"/>
      <c r="AI44" s="2356"/>
      <c r="AJ44" s="2357"/>
      <c r="AK44" s="1260" t="s">
        <v>520</v>
      </c>
      <c r="AM44" s="502"/>
      <c r="AN44" s="502" t="str">
        <f>IF(T44="","",T44)</f>
        <v>Наименование признака дифференциации</v>
      </c>
      <c r="AO44" s="502"/>
      <c r="AP44" s="502"/>
      <c r="AQ44" s="1157">
        <v>23</v>
      </c>
    </row>
    <row customHeight="1" ht="24">
      <c r="A45" s="1365" t="s">
        <v>304</v>
      </c>
      <c r="B45" s="1365" t="s">
        <v>305</v>
      </c>
      <c r="C45" s="1365" t="s">
        <v>306</v>
      </c>
      <c r="D45" s="1365" t="s">
        <v>556</v>
      </c>
      <c r="E45" s="2261"/>
      <c r="F45" s="2261"/>
      <c r="G45" s="2261"/>
      <c r="H45" s="2261"/>
      <c r="I45" s="2288"/>
      <c r="J45" s="2258" t="str">
        <f>I44&amp;".1"</f>
        <v>...1.1</v>
      </c>
      <c r="K45" s="1365"/>
      <c r="L45" s="1366" t="s">
        <v>444</v>
      </c>
      <c r="P45" s="2259"/>
      <c r="Q45" s="2259">
        <v>1</v>
      </c>
      <c r="R45" s="359"/>
      <c r="S45" s="1495" t="str">
        <f>$J45</f>
        <v>...1.1</v>
      </c>
      <c r="T45" s="288" t="s">
        <v>445</v>
      </c>
      <c r="U45" s="302"/>
      <c r="V45" s="2247"/>
      <c r="W45" s="2248"/>
      <c r="X45" s="2248"/>
      <c r="Y45" s="2248"/>
      <c r="Z45" s="2248"/>
      <c r="AA45" s="2248"/>
      <c r="AB45" s="2249"/>
      <c r="AC45" s="2247"/>
      <c r="AD45" s="2248"/>
      <c r="AE45" s="2248"/>
      <c r="AF45" s="2248"/>
      <c r="AG45" s="2248"/>
      <c r="AH45" s="2248"/>
      <c r="AI45" s="2248"/>
      <c r="AJ45" s="2249"/>
      <c r="AK45" s="1309" t="s">
        <v>521</v>
      </c>
      <c r="AM45" s="502"/>
      <c r="AN45" s="502" t="str">
        <f>IF(T45="","",T45)</f>
        <v>Группа потребителей</v>
      </c>
      <c r="AO45" s="502"/>
      <c r="AP45" s="502"/>
      <c r="AQ45" s="1157">
        <v>23</v>
      </c>
    </row>
    <row customHeight="1" ht="24">
      <c r="A46" s="1365" t="s">
        <v>304</v>
      </c>
      <c r="B46" s="1365" t="s">
        <v>305</v>
      </c>
      <c r="C46" s="1365" t="s">
        <v>306</v>
      </c>
      <c r="D46" s="1365" t="s">
        <v>556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304</v>
      </c>
      <c r="B47" s="1365" t="s">
        <v>305</v>
      </c>
      <c r="C47" s="1365" t="s">
        <v>306</v>
      </c>
      <c r="D47" s="1365" t="s">
        <v>556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304</v>
      </c>
      <c r="B48" s="1365" t="s">
        <v>305</v>
      </c>
      <c r="C48" s="1365" t="s">
        <v>306</v>
      </c>
      <c r="D48" s="1365" t="s">
        <v>556</v>
      </c>
      <c r="E48" s="2261"/>
      <c r="F48" s="2261"/>
      <c r="G48" s="2261"/>
      <c r="H48" s="2261"/>
      <c r="I48" s="2288"/>
      <c r="J48" s="2258"/>
      <c r="K48" s="1365"/>
      <c r="L48" s="1366"/>
      <c r="P48" s="2259"/>
      <c r="Q48" s="2259"/>
      <c r="R48" s="358"/>
      <c r="S48" s="1280"/>
      <c r="T48" s="289" t="s">
        <v>522</v>
      </c>
      <c r="U48" s="369"/>
      <c r="V48" s="369"/>
      <c r="W48" s="369"/>
      <c r="X48" s="369"/>
      <c r="Y48" s="369"/>
      <c r="Z48" s="369"/>
      <c r="AA48" s="369"/>
      <c r="AB48" s="369"/>
      <c r="AC48" s="369"/>
      <c r="AD48" s="369"/>
      <c r="AE48" s="369"/>
      <c r="AF48" s="369"/>
      <c r="AG48" s="369"/>
      <c r="AH48" s="369"/>
      <c r="AI48" s="369"/>
      <c r="AJ48" s="369"/>
      <c r="AK48" s="1260" t="s">
        <v>523</v>
      </c>
      <c r="AM48" s="502"/>
      <c r="AN48" s="502" t="str">
        <f>IF(T48="","",T48)</f>
        <v>Добавить значение признака дифференциации</v>
      </c>
      <c r="AO48" s="502"/>
      <c r="AP48" s="502"/>
      <c r="AQ48" s="1157">
        <v>20</v>
      </c>
    </row>
    <row customHeight="1" ht="22.049999999999997">
      <c r="A49" s="1365" t="s">
        <v>304</v>
      </c>
      <c r="B49" s="1365" t="s">
        <v>305</v>
      </c>
      <c r="C49" s="1365" t="s">
        <v>306</v>
      </c>
      <c r="D49" s="1365" t="s">
        <v>556</v>
      </c>
      <c r="E49" s="2261"/>
      <c r="F49" s="2261"/>
      <c r="G49" s="2261"/>
      <c r="H49" s="2261"/>
      <c r="I49" s="2258"/>
      <c r="J49" s="1365"/>
      <c r="K49" s="1365"/>
      <c r="L49" s="1366"/>
      <c r="P49" s="2259"/>
      <c r="Q49" s="1483"/>
      <c r="R49" s="358"/>
      <c r="S49" s="1280"/>
      <c r="T49" s="367" t="s">
        <v>450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304</v>
      </c>
      <c r="B50" s="1365" t="s">
        <v>305</v>
      </c>
      <c r="C50" s="1365" t="s">
        <v>306</v>
      </c>
      <c r="D50" s="1365" t="s">
        <v>556</v>
      </c>
      <c r="E50" s="2261"/>
      <c r="F50" s="2261"/>
      <c r="G50" s="2261"/>
      <c r="H50" s="2260"/>
      <c r="I50" s="1365"/>
      <c r="J50" s="1365"/>
      <c r="K50" s="1365"/>
      <c r="L50" s="1366"/>
      <c r="M50" s="1367"/>
      <c r="N50" s="1367"/>
      <c r="O50" s="539"/>
      <c r="P50" s="362"/>
      <c r="Q50" s="377"/>
      <c r="R50" s="357"/>
      <c r="S50" s="1280"/>
      <c r="T50" s="374" t="s">
        <v>524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304</v>
      </c>
      <c r="B51" s="1345" t="s">
        <v>305</v>
      </c>
      <c r="C51" s="1316"/>
      <c r="D51" s="1316"/>
      <c r="E51" s="2261"/>
      <c r="F51" s="2260"/>
      <c r="G51" s="1316"/>
      <c r="H51" s="1316"/>
      <c r="I51" s="1316"/>
      <c r="J51" s="1316"/>
      <c r="K51" s="1316"/>
      <c r="L51" s="1496"/>
      <c r="M51" s="1323"/>
      <c r="N51" s="1323"/>
      <c r="P51" s="1318"/>
      <c r="Q51" s="1319"/>
      <c r="R51" s="1318"/>
      <c r="S51" s="1324"/>
      <c r="T51" s="1327" t="s">
        <v>180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304</v>
      </c>
      <c r="B52" s="1345"/>
      <c r="C52" s="1345"/>
      <c r="D52" s="1345"/>
      <c r="E52" s="2260"/>
      <c r="F52" s="1345"/>
      <c r="G52" s="1345"/>
      <c r="H52" s="1345"/>
      <c r="I52" s="1345"/>
      <c r="J52" s="1345"/>
      <c r="K52" s="1345"/>
      <c r="L52" s="1348"/>
      <c r="M52" s="1323"/>
      <c r="N52" s="1323"/>
      <c r="O52" s="520"/>
      <c r="P52" s="382"/>
      <c r="Q52" s="1346"/>
      <c r="R52" s="382"/>
      <c r="S52" s="1324"/>
      <c r="T52" s="1327" t="s">
        <v>181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204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A056C-A1EA-64AE-3EA3-0.EC0134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436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552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553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519</v>
      </c>
      <c r="U5" s="302"/>
      <c r="V5" s="2352"/>
      <c r="W5" s="2353"/>
      <c r="X5" s="2353"/>
      <c r="Y5" s="2353"/>
      <c r="Z5" s="2353"/>
      <c r="AA5" s="2353"/>
      <c r="AB5" s="2354"/>
      <c r="AC5" s="2355"/>
      <c r="AD5" s="2356"/>
      <c r="AE5" s="2356"/>
      <c r="AF5" s="2356"/>
      <c r="AG5" s="2356"/>
      <c r="AH5" s="2356"/>
      <c r="AI5" s="2356"/>
      <c r="AJ5" s="2357"/>
      <c r="AK5" s="1260" t="s">
        <v>520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444</v>
      </c>
      <c r="P6" s="2259"/>
      <c r="Q6" s="2259">
        <v>1</v>
      </c>
      <c r="R6" s="359"/>
      <c r="S6" s="1495">
        <f>$J6</f>
      </c>
      <c r="T6" s="288" t="s">
        <v>445</v>
      </c>
      <c r="U6" s="302"/>
      <c r="V6" s="2247"/>
      <c r="W6" s="2248"/>
      <c r="X6" s="2248"/>
      <c r="Y6" s="2248"/>
      <c r="Z6" s="2248"/>
      <c r="AA6" s="2248"/>
      <c r="AB6" s="2249"/>
      <c r="AC6" s="2247"/>
      <c r="AD6" s="2248"/>
      <c r="AE6" s="2248"/>
      <c r="AF6" s="2248"/>
      <c r="AG6" s="2248"/>
      <c r="AH6" s="2248"/>
      <c r="AI6" s="2248"/>
      <c r="AJ6" s="2249"/>
      <c r="AK6" s="1309" t="s">
        <v>521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522</v>
      </c>
      <c r="U9" s="369"/>
      <c r="V9" s="369"/>
      <c r="W9" s="369"/>
      <c r="X9" s="369"/>
      <c r="Y9" s="369"/>
      <c r="Z9" s="369"/>
      <c r="AA9" s="369"/>
      <c r="AB9" s="369"/>
      <c r="AC9" s="369"/>
      <c r="AD9" s="369"/>
      <c r="AE9" s="369"/>
      <c r="AF9" s="369"/>
      <c r="AG9" s="369"/>
      <c r="AH9" s="369"/>
      <c r="AI9" s="369"/>
      <c r="AJ9" s="369"/>
      <c r="AK9" s="1260" t="s">
        <v>523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450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452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453</v>
      </c>
      <c r="P20" s="1364"/>
      <c r="Q20" s="1444"/>
      <c r="R20" s="1444"/>
      <c r="S20" s="731"/>
      <c r="T20" s="1162" t="s">
        <v>454</v>
      </c>
      <c r="Z20" s="188" t="s">
        <v>455</v>
      </c>
      <c r="AB20" s="188" t="s">
        <v>456</v>
      </c>
      <c r="AC20" s="1162" t="s">
        <v>454</v>
      </c>
      <c r="AG20" s="188" t="s">
        <v>457</v>
      </c>
      <c r="AI20" s="188" t="s">
        <v>456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458</v>
      </c>
      <c r="T28" s="2252"/>
      <c r="U28" s="1374"/>
      <c r="V28" s="2266" t="str">
        <f>IF(TITLE_DATE_PR_CHANGE="",IF(TITLE_DATE_PR="","",TITLE_DATE_PR),TITLE_DATE_PR_CHANGE)</f>
        <v>45985</v>
      </c>
      <c r="W28" s="2266"/>
      <c r="X28" s="2266"/>
      <c r="Y28" s="2266"/>
      <c r="Z28" s="2266"/>
      <c r="AA28" s="2266"/>
      <c r="AB28" s="328"/>
      <c r="AC28" s="2266" t="str">
        <f>IF(TITLE_DATE_PR_CHANGE="",IF(TITLE_DATE_PR="","",TITLE_DATE_PR),TITLE_DATE_PR_CHANGE)</f>
        <v>45985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459</v>
      </c>
      <c r="T29" s="2252"/>
      <c r="U29" s="1374"/>
      <c r="V29" s="2253" t="str">
        <f>IF(TITLE_NUMBER_PR_CHANGE="",IF(TITLE_NUMBER_PR="","",TITLE_NUMBER_PR),TITLE_NUMBER_PR_CHANGE)</f>
        <v>01-02/2685; 01-02/2686; 01-02/2687; 01-02/2688; 01-02/2689</v>
      </c>
      <c r="W29" s="2253"/>
      <c r="X29" s="2253"/>
      <c r="Y29" s="2253"/>
      <c r="Z29" s="2253"/>
      <c r="AA29" s="2253"/>
      <c r="AB29" s="328"/>
      <c r="AC29" s="2253" t="str">
        <f>IF(TITLE_NUMBER_PR_CHANGE="",IF(TITLE_NUMBER_PR="","",TITLE_NUMBER_PR),TITLE_NUMBER_PR_CHANGE)</f>
        <v>01-02/2685; 01-02/2686; 01-02/2687; 01-02/2688; 01-02/2689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460</v>
      </c>
      <c r="T32" s="2252"/>
      <c r="U32" s="1374"/>
      <c r="V32" s="2266" t="str">
        <f>IF(TITLE_DATE_PR_CHANGE="",IF(TITLE_DATE_PR="","",TITLE_DATE_PR),TITLE_DATE_PR_CHANGE)</f>
        <v>45985</v>
      </c>
      <c r="W32" s="2266"/>
      <c r="X32" s="2266"/>
      <c r="Y32" s="2266"/>
      <c r="Z32" s="2266"/>
      <c r="AA32" s="2266"/>
      <c r="AB32" s="328"/>
      <c r="AC32" s="2266" t="str">
        <f>IF(TITLE_DATE_PR_CHANGE="",IF(TITLE_DATE_PR="","",TITLE_DATE_PR),TITLE_DATE_PR_CHANGE)</f>
        <v>45985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461</v>
      </c>
      <c r="T33" s="2252"/>
      <c r="U33" s="1374"/>
      <c r="V33" s="2253" t="str">
        <f>IF(TITLE_NUMBER_PR_CHANGE="",IF(TITLE_NUMBER_PR="","",TITLE_NUMBER_PR),TITLE_NUMBER_PR_CHANGE)</f>
        <v>01-02/2685; 01-02/2686; 01-02/2687; 01-02/2688; 01-02/2689</v>
      </c>
      <c r="W33" s="2253"/>
      <c r="X33" s="2253"/>
      <c r="Y33" s="2253"/>
      <c r="Z33" s="2253"/>
      <c r="AA33" s="2253"/>
      <c r="AB33" s="328"/>
      <c r="AC33" s="2253" t="str">
        <f>IF(TITLE_NUMBER_PR_CHANGE="",IF(TITLE_NUMBER_PR="","",TITLE_NUMBER_PR),TITLE_NUMBER_PR_CHANGE)</f>
        <v>01-02/2685; 01-02/2686; 01-02/2687; 01-02/2688; 01-02/2689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462</v>
      </c>
      <c r="AC34" s="328"/>
      <c r="AD34" s="328"/>
      <c r="AE34" s="328"/>
      <c r="AF34" s="328"/>
      <c r="AG34" s="328"/>
      <c r="AH34" s="328"/>
      <c r="AI34" s="280" t="s">
        <v>462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338</v>
      </c>
      <c r="T36" s="2129"/>
      <c r="U36" s="2129"/>
      <c r="V36" s="2129"/>
      <c r="W36" s="2129"/>
      <c r="X36" s="2129"/>
      <c r="Y36" s="2129"/>
      <c r="Z36" s="2129"/>
      <c r="AA36" s="2129"/>
      <c r="AB36" s="2129"/>
      <c r="AC36" s="2129"/>
      <c r="AD36" s="2129"/>
      <c r="AE36" s="2129"/>
      <c r="AF36" s="2129"/>
      <c r="AG36" s="2129"/>
      <c r="AH36" s="2129"/>
      <c r="AI36" s="2129"/>
      <c r="AJ36" s="2129"/>
      <c r="AK36" s="2129" t="s">
        <v>339</v>
      </c>
      <c r="AQ36" s="1157">
        <v>14</v>
      </c>
    </row>
    <row customHeight="1" ht="14.699999999999998">
      <c r="Q37" s="378"/>
      <c r="R37" s="378"/>
      <c r="S37" s="2275" t="s">
        <v>89</v>
      </c>
      <c r="T37" s="2211" t="s">
        <v>463</v>
      </c>
      <c r="U37" s="303"/>
      <c r="V37" s="2276" t="s">
        <v>464</v>
      </c>
      <c r="W37" s="2277"/>
      <c r="X37" s="2277"/>
      <c r="Y37" s="2277"/>
      <c r="Z37" s="2277"/>
      <c r="AA37" s="2278"/>
      <c r="AB37" s="2279" t="s">
        <v>465</v>
      </c>
      <c r="AC37" s="2276" t="s">
        <v>464</v>
      </c>
      <c r="AD37" s="2277"/>
      <c r="AE37" s="2277"/>
      <c r="AF37" s="2277"/>
      <c r="AG37" s="2277"/>
      <c r="AH37" s="2278"/>
      <c r="AI37" s="2279" t="s">
        <v>466</v>
      </c>
      <c r="AJ37" s="2282" t="s">
        <v>467</v>
      </c>
      <c r="AK37" s="2129"/>
      <c r="AQ37" s="1157">
        <v>14</v>
      </c>
    </row>
    <row customHeight="1" ht="35.699999999999996">
      <c r="Q38" s="378"/>
      <c r="R38" s="378"/>
      <c r="S38" s="2275"/>
      <c r="T38" s="2211"/>
      <c r="U38" s="1033"/>
      <c r="V38" s="1485" t="s">
        <v>525</v>
      </c>
      <c r="W38" s="2264" t="s">
        <v>470</v>
      </c>
      <c r="X38" s="2265"/>
      <c r="Y38" s="2264" t="s">
        <v>471</v>
      </c>
      <c r="Z38" s="2271"/>
      <c r="AA38" s="2265"/>
      <c r="AB38" s="2280"/>
      <c r="AC38" s="1485" t="s">
        <v>525</v>
      </c>
      <c r="AD38" s="2264" t="s">
        <v>470</v>
      </c>
      <c r="AE38" s="2265"/>
      <c r="AF38" s="2264" t="s">
        <v>471</v>
      </c>
      <c r="AG38" s="2271"/>
      <c r="AH38" s="2265"/>
      <c r="AI38" s="2280"/>
      <c r="AJ38" s="2283"/>
      <c r="AK38" s="2129"/>
      <c r="AQ38" s="1157">
        <v>34</v>
      </c>
    </row>
    <row customHeight="1" ht="90.3">
      <c r="A39" s="1372"/>
      <c r="B39" s="1372" t="s">
        <v>146</v>
      </c>
      <c r="C39" s="1372" t="s">
        <v>147</v>
      </c>
      <c r="D39" s="1372" t="s">
        <v>148</v>
      </c>
      <c r="E39" s="1366" t="s">
        <v>472</v>
      </c>
      <c r="F39" s="1366" t="s">
        <v>473</v>
      </c>
      <c r="G39" s="1366" t="s">
        <v>474</v>
      </c>
      <c r="H39" s="1366"/>
      <c r="I39" s="1366" t="s">
        <v>526</v>
      </c>
      <c r="J39" s="1366" t="s">
        <v>477</v>
      </c>
      <c r="K39" s="1366" t="s">
        <v>527</v>
      </c>
      <c r="L39" s="1366" t="s">
        <v>453</v>
      </c>
      <c r="Q39" s="378"/>
      <c r="R39" s="378"/>
      <c r="S39" s="2275"/>
      <c r="T39" s="2211"/>
      <c r="U39" s="304"/>
      <c r="V39" s="1485" t="s">
        <v>554</v>
      </c>
      <c r="W39" s="1224" t="s">
        <v>555</v>
      </c>
      <c r="X39" s="1224" t="s">
        <v>530</v>
      </c>
      <c r="Y39" s="1491" t="s">
        <v>481</v>
      </c>
      <c r="Z39" s="2272" t="s">
        <v>482</v>
      </c>
      <c r="AA39" s="2273"/>
      <c r="AB39" s="2281"/>
      <c r="AC39" s="1485" t="s">
        <v>554</v>
      </c>
      <c r="AD39" s="1224" t="s">
        <v>555</v>
      </c>
      <c r="AE39" s="1224" t="s">
        <v>530</v>
      </c>
      <c r="AF39" s="1491" t="s">
        <v>481</v>
      </c>
      <c r="AG39" s="2272" t="s">
        <v>482</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100</v>
      </c>
      <c r="T40" s="1257" t="s">
        <v>105</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309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309</v>
      </c>
      <c r="B42" s="1365" t="s">
        <v>310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435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436</v>
      </c>
      <c r="AM42" s="502"/>
      <c r="AN42" s="502" t="str">
        <f>IF(T42="","",T42)</f>
        <v>Территория действия тарифа</v>
      </c>
      <c r="AO42" s="502"/>
      <c r="AP42" s="502"/>
      <c r="AQ42" s="1157">
        <v>23</v>
      </c>
    </row>
    <row customHeight="1" ht="24">
      <c r="A43" s="1365" t="s">
        <v>309</v>
      </c>
      <c r="B43" s="1365" t="s">
        <v>310</v>
      </c>
      <c r="C43" s="1365" t="s">
        <v>311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552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553</v>
      </c>
      <c r="AM43" s="502"/>
      <c r="AN43" s="502" t="str">
        <f>IF(T43="","",T43)</f>
        <v>Наименование централизованной системы водоотведения</v>
      </c>
      <c r="AO43" s="502"/>
      <c r="AP43" s="502"/>
      <c r="AQ43" s="1157">
        <v>23</v>
      </c>
    </row>
    <row customHeight="1" ht="24">
      <c r="A44" s="1365" t="s">
        <v>309</v>
      </c>
      <c r="B44" s="1365" t="s">
        <v>310</v>
      </c>
      <c r="C44" s="1365" t="s">
        <v>311</v>
      </c>
      <c r="D44" s="1365" t="s">
        <v>557</v>
      </c>
      <c r="E44" s="2261"/>
      <c r="F44" s="2261"/>
      <c r="G44" s="2261"/>
      <c r="H44" s="2261"/>
      <c r="I44" s="2258" t="str">
        <f>S43&amp;".1"</f>
        <v>...1</v>
      </c>
      <c r="J44" s="1365"/>
      <c r="K44" s="1365"/>
      <c r="L44" s="1366"/>
      <c r="P44" s="2259">
        <v>1</v>
      </c>
      <c r="Q44" s="1483"/>
      <c r="R44" s="358"/>
      <c r="S44" s="1495" t="str">
        <f>$I44</f>
        <v>...1</v>
      </c>
      <c r="T44" s="287" t="s">
        <v>519</v>
      </c>
      <c r="U44" s="302"/>
      <c r="V44" s="2352"/>
      <c r="W44" s="2353"/>
      <c r="X44" s="2353"/>
      <c r="Y44" s="2353"/>
      <c r="Z44" s="2353"/>
      <c r="AA44" s="2353"/>
      <c r="AB44" s="2354"/>
      <c r="AC44" s="2355"/>
      <c r="AD44" s="2356"/>
      <c r="AE44" s="2356"/>
      <c r="AF44" s="2356"/>
      <c r="AG44" s="2356"/>
      <c r="AH44" s="2356"/>
      <c r="AI44" s="2356"/>
      <c r="AJ44" s="2357"/>
      <c r="AK44" s="1260" t="s">
        <v>520</v>
      </c>
      <c r="AM44" s="502"/>
      <c r="AN44" s="502" t="str">
        <f>IF(T44="","",T44)</f>
        <v>Наименование признака дифференциации</v>
      </c>
      <c r="AO44" s="502"/>
      <c r="AP44" s="502"/>
      <c r="AQ44" s="1157">
        <v>23</v>
      </c>
    </row>
    <row customHeight="1" ht="24">
      <c r="A45" s="1365" t="s">
        <v>309</v>
      </c>
      <c r="B45" s="1365" t="s">
        <v>310</v>
      </c>
      <c r="C45" s="1365" t="s">
        <v>311</v>
      </c>
      <c r="D45" s="1365" t="s">
        <v>557</v>
      </c>
      <c r="E45" s="2261"/>
      <c r="F45" s="2261"/>
      <c r="G45" s="2261"/>
      <c r="H45" s="2261"/>
      <c r="I45" s="2288"/>
      <c r="J45" s="2258" t="str">
        <f>I44&amp;".1"</f>
        <v>...1.1</v>
      </c>
      <c r="K45" s="1365"/>
      <c r="L45" s="1366" t="s">
        <v>444</v>
      </c>
      <c r="P45" s="2259"/>
      <c r="Q45" s="2259">
        <v>1</v>
      </c>
      <c r="R45" s="359"/>
      <c r="S45" s="1495" t="str">
        <f>$J45</f>
        <v>...1.1</v>
      </c>
      <c r="T45" s="288" t="s">
        <v>445</v>
      </c>
      <c r="U45" s="302"/>
      <c r="V45" s="2247"/>
      <c r="W45" s="2248"/>
      <c r="X45" s="2248"/>
      <c r="Y45" s="2248"/>
      <c r="Z45" s="2248"/>
      <c r="AA45" s="2248"/>
      <c r="AB45" s="2249"/>
      <c r="AC45" s="2247"/>
      <c r="AD45" s="2248"/>
      <c r="AE45" s="2248"/>
      <c r="AF45" s="2248"/>
      <c r="AG45" s="2248"/>
      <c r="AH45" s="2248"/>
      <c r="AI45" s="2248"/>
      <c r="AJ45" s="2249"/>
      <c r="AK45" s="1309" t="s">
        <v>521</v>
      </c>
      <c r="AM45" s="502"/>
      <c r="AN45" s="502" t="str">
        <f>IF(T45="","",T45)</f>
        <v>Группа потребителей</v>
      </c>
      <c r="AO45" s="502"/>
      <c r="AP45" s="502"/>
      <c r="AQ45" s="1157">
        <v>23</v>
      </c>
    </row>
    <row customHeight="1" ht="24">
      <c r="A46" s="1365" t="s">
        <v>309</v>
      </c>
      <c r="B46" s="1365" t="s">
        <v>310</v>
      </c>
      <c r="C46" s="1365" t="s">
        <v>311</v>
      </c>
      <c r="D46" s="1365" t="s">
        <v>557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309</v>
      </c>
      <c r="B47" s="1365" t="s">
        <v>310</v>
      </c>
      <c r="C47" s="1365" t="s">
        <v>311</v>
      </c>
      <c r="D47" s="1365" t="s">
        <v>557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309</v>
      </c>
      <c r="B48" s="1365" t="s">
        <v>310</v>
      </c>
      <c r="C48" s="1365" t="s">
        <v>311</v>
      </c>
      <c r="D48" s="1365" t="s">
        <v>557</v>
      </c>
      <c r="E48" s="2261"/>
      <c r="F48" s="2261"/>
      <c r="G48" s="2261"/>
      <c r="H48" s="2261"/>
      <c r="I48" s="2288"/>
      <c r="J48" s="2258"/>
      <c r="K48" s="1365"/>
      <c r="L48" s="1366"/>
      <c r="P48" s="2259"/>
      <c r="Q48" s="2259"/>
      <c r="R48" s="358"/>
      <c r="S48" s="1280"/>
      <c r="T48" s="289" t="s">
        <v>522</v>
      </c>
      <c r="U48" s="369"/>
      <c r="V48" s="369"/>
      <c r="W48" s="369"/>
      <c r="X48" s="369"/>
      <c r="Y48" s="369"/>
      <c r="Z48" s="369"/>
      <c r="AA48" s="369"/>
      <c r="AB48" s="369"/>
      <c r="AC48" s="369"/>
      <c r="AD48" s="369"/>
      <c r="AE48" s="369"/>
      <c r="AF48" s="369"/>
      <c r="AG48" s="369"/>
      <c r="AH48" s="369"/>
      <c r="AI48" s="369"/>
      <c r="AJ48" s="369"/>
      <c r="AK48" s="1260" t="s">
        <v>523</v>
      </c>
      <c r="AM48" s="502"/>
      <c r="AN48" s="502" t="str">
        <f>IF(T48="","",T48)</f>
        <v>Добавить значение признака дифференциации</v>
      </c>
      <c r="AO48" s="502"/>
      <c r="AP48" s="502"/>
      <c r="AQ48" s="1157">
        <v>20</v>
      </c>
    </row>
    <row customHeight="1" ht="22.049999999999997">
      <c r="A49" s="1365" t="s">
        <v>309</v>
      </c>
      <c r="B49" s="1365" t="s">
        <v>310</v>
      </c>
      <c r="C49" s="1365" t="s">
        <v>311</v>
      </c>
      <c r="D49" s="1365" t="s">
        <v>557</v>
      </c>
      <c r="E49" s="2261"/>
      <c r="F49" s="2261"/>
      <c r="G49" s="2261"/>
      <c r="H49" s="2261"/>
      <c r="I49" s="2258"/>
      <c r="J49" s="1365"/>
      <c r="K49" s="1365"/>
      <c r="L49" s="1366"/>
      <c r="P49" s="2259"/>
      <c r="Q49" s="1483"/>
      <c r="R49" s="358"/>
      <c r="S49" s="1280"/>
      <c r="T49" s="367" t="s">
        <v>450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309</v>
      </c>
      <c r="B50" s="1365" t="s">
        <v>310</v>
      </c>
      <c r="C50" s="1365" t="s">
        <v>311</v>
      </c>
      <c r="D50" s="1365" t="s">
        <v>557</v>
      </c>
      <c r="E50" s="2261"/>
      <c r="F50" s="2261"/>
      <c r="G50" s="2261"/>
      <c r="H50" s="2260"/>
      <c r="I50" s="1365"/>
      <c r="J50" s="1365"/>
      <c r="K50" s="1365"/>
      <c r="L50" s="1366"/>
      <c r="M50" s="1367"/>
      <c r="N50" s="1367"/>
      <c r="O50" s="539"/>
      <c r="P50" s="362"/>
      <c r="Q50" s="377"/>
      <c r="R50" s="357"/>
      <c r="S50" s="1280"/>
      <c r="T50" s="374" t="s">
        <v>524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309</v>
      </c>
      <c r="B51" s="1345" t="s">
        <v>310</v>
      </c>
      <c r="C51" s="1316"/>
      <c r="D51" s="1316"/>
      <c r="E51" s="2261"/>
      <c r="F51" s="2260"/>
      <c r="G51" s="1316"/>
      <c r="H51" s="1316"/>
      <c r="I51" s="1316"/>
      <c r="J51" s="1316"/>
      <c r="K51" s="1316"/>
      <c r="L51" s="1496"/>
      <c r="M51" s="1323"/>
      <c r="N51" s="1323"/>
      <c r="P51" s="1318"/>
      <c r="Q51" s="1319"/>
      <c r="R51" s="1318"/>
      <c r="S51" s="1324"/>
      <c r="T51" s="1327" t="s">
        <v>180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309</v>
      </c>
      <c r="B52" s="1345"/>
      <c r="C52" s="1345"/>
      <c r="D52" s="1345"/>
      <c r="E52" s="2260"/>
      <c r="F52" s="1345"/>
      <c r="G52" s="1345"/>
      <c r="H52" s="1345"/>
      <c r="I52" s="1345"/>
      <c r="J52" s="1345"/>
      <c r="K52" s="1345"/>
      <c r="L52" s="1348"/>
      <c r="M52" s="1323"/>
      <c r="N52" s="1323"/>
      <c r="O52" s="520"/>
      <c r="P52" s="382"/>
      <c r="Q52" s="1346"/>
      <c r="R52" s="382"/>
      <c r="S52" s="1324"/>
      <c r="T52" s="1327" t="s">
        <v>181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204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09D8C-6435-E793-B536-0.C9C9B05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435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436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552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553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440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441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537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558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559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541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504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180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181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452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453</v>
      </c>
      <c r="P24" s="1510"/>
      <c r="Q24" s="1512"/>
      <c r="R24" s="1512"/>
      <c r="AA24" s="1509" t="s">
        <v>455</v>
      </c>
      <c r="AC24" s="1509" t="s">
        <v>456</v>
      </c>
      <c r="AD24" s="1509" t="s">
        <v>505</v>
      </c>
      <c r="AH24" s="1509" t="s">
        <v>505</v>
      </c>
      <c r="AK24" s="1509" t="s">
        <v>542</v>
      </c>
      <c r="AL24" s="1509" t="s">
        <v>505</v>
      </c>
      <c r="AP24" s="1509" t="s">
        <v>505</v>
      </c>
      <c r="AY24" s="1509" t="s">
        <v>455</v>
      </c>
      <c r="BA24" s="1509" t="s">
        <v>456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Муниципальное унитарное предприятие Белоярского района «Белоярские коммунальные системы»</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458</v>
      </c>
      <c r="T32" s="2252"/>
      <c r="U32" s="1374"/>
      <c r="V32" s="2266" t="str">
        <f>IF(TITLE_DATE_PR_CHANGE="",IF(TITLE_DATE_PR="","",TITLE_DATE_PR),TITLE_DATE_PR_CHANGE)</f>
        <v>45985</v>
      </c>
      <c r="W32" s="2266"/>
      <c r="X32" s="2266"/>
      <c r="Y32" s="2266"/>
      <c r="Z32" s="2266"/>
      <c r="AA32" s="2266"/>
      <c r="AB32" s="2266"/>
      <c r="AC32" s="328"/>
      <c r="AD32" s="2266" t="str">
        <f>IF(TITLE_DATE_PR_CHANGE="",IF(TITLE_DATE_PR="","",TITLE_DATE_PR),TITLE_DATE_PR_CHANGE)</f>
        <v>45985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459</v>
      </c>
      <c r="T33" s="2252"/>
      <c r="U33" s="1374"/>
      <c r="V33" s="2253" t="str">
        <f>IF(TITLE_NUMBER_PR_CHANGE="",IF(TITLE_NUMBER_PR="","",TITLE_NUMBER_PR),TITLE_NUMBER_PR_CHANGE)</f>
        <v>01-02/2685; 01-02/2686; 01-02/2687; 01-02/2688; 01-02/2689</v>
      </c>
      <c r="W33" s="2253"/>
      <c r="X33" s="2253"/>
      <c r="Y33" s="2253"/>
      <c r="Z33" s="2253"/>
      <c r="AA33" s="2253"/>
      <c r="AB33" s="2253"/>
      <c r="AC33" s="328"/>
      <c r="AD33" s="2253" t="str">
        <f>IF(TITLE_NUMBER_PR_CHANGE="",IF(TITLE_NUMBER_PR="","",TITLE_NUMBER_PR),TITLE_NUMBER_PR_CHANGE)</f>
        <v>01-02/2685; 01-02/2686; 01-02/2687; 01-02/2688; 01-02/2689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458</v>
      </c>
      <c r="T36" s="2252"/>
      <c r="U36" s="1374"/>
      <c r="V36" s="2266" t="str">
        <f>IF(TITLE_DATE_PR_CHANGE="",IF(TITLE_DATE_PR="","",TITLE_DATE_PR),TITLE_DATE_PR_CHANGE)</f>
        <v>45985</v>
      </c>
      <c r="W36" s="2266"/>
      <c r="X36" s="2266"/>
      <c r="Y36" s="2266"/>
      <c r="Z36" s="2266"/>
      <c r="AA36" s="2266"/>
      <c r="AB36" s="2266"/>
      <c r="AC36" s="328"/>
      <c r="AD36" s="2266" t="str">
        <f>IF(TITLE_DATE_PR_CHANGE="",IF(TITLE_DATE_PR="","",TITLE_DATE_PR),TITLE_DATE_PR_CHANGE)</f>
        <v>45985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459</v>
      </c>
      <c r="T37" s="2252"/>
      <c r="U37" s="1374"/>
      <c r="V37" s="2253" t="str">
        <f>IF(TITLE_NUMBER_PR_CHANGE="",IF(TITLE_NUMBER_PR="","",TITLE_NUMBER_PR),TITLE_NUMBER_PR_CHANGE)</f>
        <v>01-02/2685; 01-02/2686; 01-02/2687; 01-02/2688; 01-02/2689</v>
      </c>
      <c r="W37" s="2253"/>
      <c r="X37" s="2253"/>
      <c r="Y37" s="2253"/>
      <c r="Z37" s="2253"/>
      <c r="AA37" s="2253"/>
      <c r="AB37" s="2253"/>
      <c r="AC37" s="328"/>
      <c r="AD37" s="2253" t="str">
        <f>IF(TITLE_NUMBER_PR_CHANGE="",IF(TITLE_NUMBER_PR="","",TITLE_NUMBER_PR),TITLE_NUMBER_PR_CHANGE)</f>
        <v>01-02/2685; 01-02/2686; 01-02/2687; 01-02/2688; 01-02/2689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462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462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338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339</v>
      </c>
      <c r="BI40" s="1157">
        <v>14</v>
      </c>
    </row>
    <row customHeight="1" ht="14.699999999999998">
      <c r="Q41" s="293"/>
      <c r="R41" s="378"/>
      <c r="S41" s="2275" t="s">
        <v>89</v>
      </c>
      <c r="T41" s="2211" t="s">
        <v>543</v>
      </c>
      <c r="U41" s="303"/>
      <c r="V41" s="2276" t="s">
        <v>464</v>
      </c>
      <c r="W41" s="2277"/>
      <c r="X41" s="2277"/>
      <c r="Y41" s="2277"/>
      <c r="Z41" s="2277"/>
      <c r="AA41" s="2277"/>
      <c r="AB41" s="2278"/>
      <c r="AC41" s="2279" t="s">
        <v>465</v>
      </c>
      <c r="AD41" s="2330" t="s">
        <v>560</v>
      </c>
      <c r="AE41" s="2293"/>
      <c r="AF41" s="2293"/>
      <c r="AG41" s="2331"/>
      <c r="AH41" s="2330" t="s">
        <v>561</v>
      </c>
      <c r="AI41" s="2293"/>
      <c r="AJ41" s="2293"/>
      <c r="AK41" s="2331"/>
      <c r="AL41" s="2330" t="s">
        <v>562</v>
      </c>
      <c r="AM41" s="2293"/>
      <c r="AN41" s="2293"/>
      <c r="AO41" s="2331"/>
      <c r="AP41" s="2330" t="s">
        <v>547</v>
      </c>
      <c r="AQ41" s="2293"/>
      <c r="AR41" s="2293"/>
      <c r="AS41" s="2331"/>
      <c r="AT41" s="2276" t="s">
        <v>464</v>
      </c>
      <c r="AU41" s="2277"/>
      <c r="AV41" s="2277"/>
      <c r="AW41" s="2277"/>
      <c r="AX41" s="2277"/>
      <c r="AY41" s="2277"/>
      <c r="AZ41" s="2278"/>
      <c r="BA41" s="2279" t="s">
        <v>465</v>
      </c>
      <c r="BB41" s="2282" t="s">
        <v>467</v>
      </c>
      <c r="BC41" s="2129"/>
      <c r="BI41" s="1157">
        <v>14</v>
      </c>
    </row>
    <row customHeight="1" ht="35.699999999999996">
      <c r="Q42" s="293"/>
      <c r="R42" s="378"/>
      <c r="S42" s="2275"/>
      <c r="T42" s="2211"/>
      <c r="U42" s="1033"/>
      <c r="V42" s="2194" t="s">
        <v>548</v>
      </c>
      <c r="W42" s="2195"/>
      <c r="X42" s="2194" t="s">
        <v>549</v>
      </c>
      <c r="Y42" s="2195"/>
      <c r="Z42" s="2296" t="s">
        <v>550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563</v>
      </c>
      <c r="AU42" s="2195"/>
      <c r="AV42" s="2194" t="s">
        <v>564</v>
      </c>
      <c r="AW42" s="2195"/>
      <c r="AX42" s="2296" t="s">
        <v>550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146</v>
      </c>
      <c r="C44" s="1372" t="s">
        <v>147</v>
      </c>
      <c r="D44" s="1372" t="s">
        <v>148</v>
      </c>
      <c r="E44" s="1366" t="s">
        <v>472</v>
      </c>
      <c r="F44" s="1366" t="s">
        <v>473</v>
      </c>
      <c r="G44" s="1366" t="s">
        <v>474</v>
      </c>
      <c r="H44" s="1366" t="s">
        <v>475</v>
      </c>
      <c r="I44" s="1366" t="s">
        <v>476</v>
      </c>
      <c r="J44" s="1366" t="s">
        <v>477</v>
      </c>
      <c r="K44" s="1366" t="s">
        <v>478</v>
      </c>
      <c r="L44" s="1366" t="s">
        <v>453</v>
      </c>
      <c r="Q44" s="293"/>
      <c r="R44" s="378"/>
      <c r="S44" s="2275"/>
      <c r="T44" s="2211"/>
      <c r="U44" s="304"/>
      <c r="V44" s="1481" t="s">
        <v>514</v>
      </c>
      <c r="W44" s="1481" t="s">
        <v>515</v>
      </c>
      <c r="X44" s="1481" t="s">
        <v>514</v>
      </c>
      <c r="Y44" s="1481" t="s">
        <v>515</v>
      </c>
      <c r="Z44" s="1491" t="s">
        <v>481</v>
      </c>
      <c r="AA44" s="2272" t="s">
        <v>482</v>
      </c>
      <c r="AB44" s="2273"/>
      <c r="AC44" s="2281"/>
      <c r="AD44" s="2335"/>
      <c r="AE44" s="2336"/>
      <c r="AF44" s="2336"/>
      <c r="AG44" s="2337"/>
      <c r="AH44" s="2335"/>
      <c r="AI44" s="2336"/>
      <c r="AJ44" s="2336"/>
      <c r="AK44" s="2337"/>
      <c r="AL44" s="2335"/>
      <c r="AM44" s="2336"/>
      <c r="AN44" s="2336"/>
      <c r="AO44" s="2337"/>
      <c r="AP44" s="2335"/>
      <c r="AQ44" s="2336"/>
      <c r="AR44" s="2336"/>
      <c r="AS44" s="2337"/>
      <c r="AT44" s="1481" t="s">
        <v>514</v>
      </c>
      <c r="AU44" s="1481" t="s">
        <v>515</v>
      </c>
      <c r="AV44" s="1481" t="s">
        <v>514</v>
      </c>
      <c r="AW44" s="1481" t="s">
        <v>515</v>
      </c>
      <c r="AX44" s="1491" t="s">
        <v>481</v>
      </c>
      <c r="AY44" s="2272" t="s">
        <v>482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100</v>
      </c>
      <c r="T45" s="1257" t="s">
        <v>105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314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314</v>
      </c>
      <c r="B47" s="1365" t="s">
        <v>315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435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436</v>
      </c>
      <c r="BE47" s="502"/>
      <c r="BF47" s="502" t="str">
        <f>IF(T47="","",T47)</f>
        <v>Территория действия тарифа</v>
      </c>
      <c r="BG47" s="502"/>
      <c r="BH47" s="502"/>
      <c r="BI47" s="1157">
        <v>21</v>
      </c>
    </row>
    <row customHeight="1" ht="35.699999999999996">
      <c r="A48" s="1365" t="s">
        <v>314</v>
      </c>
      <c r="B48" s="1365" t="s">
        <v>315</v>
      </c>
      <c r="C48" s="1365" t="s">
        <v>316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552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553</v>
      </c>
      <c r="BE48" s="502"/>
      <c r="BF48" s="502" t="str">
        <f>IF(T48="","",T48)</f>
        <v>Наименование централизованной системы водоотведения</v>
      </c>
      <c r="BG48" s="502"/>
      <c r="BH48" s="502"/>
      <c r="BI48" s="1157">
        <v>34</v>
      </c>
    </row>
    <row s="1644" customFormat="1" customHeight="1" ht="0">
      <c r="A49" s="1345" t="s">
        <v>314</v>
      </c>
      <c r="B49" s="1345" t="s">
        <v>315</v>
      </c>
      <c r="C49" s="1345" t="s">
        <v>316</v>
      </c>
      <c r="D49" s="1345" t="s">
        <v>565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440</v>
      </c>
      <c r="BE49" s="502"/>
      <c r="BF49" s="502" t="str">
        <f>IF(T49="","",T49)</f>
        <v/>
      </c>
      <c r="BG49" s="502"/>
      <c r="BH49" s="502"/>
      <c r="BI49" s="513">
        <v>0</v>
      </c>
    </row>
    <row s="1644" customFormat="1" customHeight="1" ht="0">
      <c r="A50" s="1345" t="s">
        <v>314</v>
      </c>
      <c r="B50" s="1345" t="s">
        <v>315</v>
      </c>
      <c r="C50" s="1345" t="s">
        <v>316</v>
      </c>
      <c r="D50" s="1345" t="s">
        <v>565</v>
      </c>
      <c r="E50" s="2261"/>
      <c r="F50" s="2261"/>
      <c r="G50" s="2261"/>
      <c r="H50" s="2261"/>
      <c r="I50" s="2258" t="str">
        <f>S49&amp;".1"</f>
        <v>.1</v>
      </c>
      <c r="J50" s="1345"/>
      <c r="K50" s="1345"/>
      <c r="L50" s="1348" t="s">
        <v>441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314</v>
      </c>
      <c r="B51" s="1345" t="s">
        <v>315</v>
      </c>
      <c r="C51" s="1345" t="s">
        <v>316</v>
      </c>
      <c r="D51" s="1345" t="s">
        <v>565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314</v>
      </c>
      <c r="B52" s="1365" t="s">
        <v>315</v>
      </c>
      <c r="C52" s="1365" t="s">
        <v>316</v>
      </c>
      <c r="D52" s="1365" t="s">
        <v>565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537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538</v>
      </c>
      <c r="AT53" s="1395"/>
      <c r="AU53" s="1498"/>
      <c r="AV53" s="1395"/>
      <c r="AW53" s="1498"/>
      <c r="AX53" s="1395"/>
      <c r="AY53" s="1395"/>
      <c r="AZ53" s="1395"/>
      <c r="BA53" s="1395"/>
      <c r="BB53" s="1399"/>
      <c r="BC53" s="2256"/>
      <c r="BE53" s="502"/>
      <c r="BF53" s="502"/>
      <c r="BG53" s="502"/>
      <c r="BH53" s="502"/>
      <c r="BI53" s="1157">
        <v>11</v>
      </c>
    </row>
    <row customHeight="1" ht="11.549999999999999">
      <c r="A54" s="1365" t="s">
        <v>314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558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314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559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314</v>
      </c>
      <c r="B56" s="1365" t="s">
        <v>315</v>
      </c>
      <c r="C56" s="1365" t="s">
        <v>316</v>
      </c>
      <c r="D56" s="1365" t="s">
        <v>565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541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314</v>
      </c>
      <c r="B57" s="1365" t="s">
        <v>315</v>
      </c>
      <c r="C57" s="1365" t="s">
        <v>316</v>
      </c>
      <c r="D57" s="1365" t="s">
        <v>565</v>
      </c>
      <c r="E57" s="2261"/>
      <c r="F57" s="2261"/>
      <c r="G57" s="2261"/>
      <c r="H57" s="2261"/>
      <c r="I57" s="2288"/>
      <c r="J57" s="2258"/>
      <c r="K57" s="1365"/>
      <c r="L57" s="1366"/>
      <c r="P57" s="2259"/>
      <c r="Q57" s="2259"/>
      <c r="R57" s="358"/>
      <c r="S57" s="1280"/>
      <c r="T57" s="289" t="s">
        <v>504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314</v>
      </c>
      <c r="B58" s="1345" t="s">
        <v>315</v>
      </c>
      <c r="C58" s="1345" t="s">
        <v>316</v>
      </c>
      <c r="D58" s="1345" t="s">
        <v>565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314</v>
      </c>
      <c r="B59" s="1345" t="s">
        <v>315</v>
      </c>
      <c r="C59" s="1345" t="s">
        <v>316</v>
      </c>
      <c r="D59" s="1345" t="s">
        <v>565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314</v>
      </c>
      <c r="B60" s="1345" t="s">
        <v>315</v>
      </c>
      <c r="C60" s="1345" t="s">
        <v>316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314</v>
      </c>
      <c r="B61" s="1345" t="s">
        <v>315</v>
      </c>
      <c r="C61" s="1316"/>
      <c r="D61" s="1316"/>
      <c r="E61" s="2261"/>
      <c r="F61" s="2260"/>
      <c r="G61" s="1316"/>
      <c r="H61" s="1316"/>
      <c r="I61" s="1316"/>
      <c r="J61" s="1316"/>
      <c r="K61" s="1316"/>
      <c r="L61" s="1496"/>
      <c r="M61" s="1323"/>
      <c r="N61" s="1323"/>
      <c r="P61" s="1318"/>
      <c r="Q61" s="1319"/>
      <c r="R61" s="1318"/>
      <c r="S61" s="1324"/>
      <c r="T61" s="1327" t="s">
        <v>180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314</v>
      </c>
      <c r="B62" s="1345"/>
      <c r="C62" s="1345"/>
      <c r="D62" s="1345"/>
      <c r="E62" s="2260"/>
      <c r="F62" s="1345"/>
      <c r="G62" s="1345"/>
      <c r="H62" s="1345"/>
      <c r="I62" s="1345"/>
      <c r="J62" s="1345"/>
      <c r="K62" s="1345"/>
      <c r="L62" s="1348"/>
      <c r="M62" s="1323"/>
      <c r="N62" s="1323"/>
      <c r="O62" s="520"/>
      <c r="P62" s="382"/>
      <c r="Q62" s="1346"/>
      <c r="R62" s="382"/>
      <c r="S62" s="1324"/>
      <c r="T62" s="1327" t="s">
        <v>181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204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54F5E-AC58-1768-829F-0.16EE24A8}" mc:Ignorable="x14ac xr xr2 xr3">
  <sheetPr>
    <tabColor rgb="FFCCCCFF"/>
    <pageSetUpPr fitToPage="1"/>
  </sheetPr>
  <dimension ref="A1:AC38"/>
  <sheetViews>
    <sheetView topLeftCell="A1" showGridLines="0" zoomScale="90" workbookViewId="0">
      <selection activeCell="H31" sqref="H3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Белоярский(71811151)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105</v>
      </c>
      <c r="B15" s="1162"/>
      <c r="C15" s="803" t="s">
        <v>106</v>
      </c>
      <c r="D15" s="1820"/>
      <c r="E15" s="1807" t="str">
        <f>A15</f>
        <v>2</v>
      </c>
      <c r="F15" s="806" t="s">
        <v>107</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91</v>
      </c>
      <c r="G16" s="795" t="s">
        <v>101</v>
      </c>
      <c r="H16" s="795" t="s">
        <v>108</v>
      </c>
      <c r="I16" s="793" t="s">
        <v>109</v>
      </c>
      <c r="J16" s="1626"/>
      <c r="K16" s="1638"/>
      <c r="L16" s="1638"/>
      <c r="M16" s="1626" t="str">
        <f t="array" ref="M16:M16">IF(ISERROR(MATCH(MID(N16,1,250),MID(note_ter,1,250),0)),"n","y")</f>
        <v>n</v>
      </c>
      <c r="N16" s="1638"/>
      <c r="O16" s="1626" t="str">
        <f>H16&amp;"("&amp;I16&amp;")"</f>
        <v>Верхнеказымский(71811406)</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104</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customHeight="1" ht="15">
      <c r="A18" s="2219" t="s">
        <v>91</v>
      </c>
      <c r="B18" s="1162"/>
      <c r="C18" s="803" t="s">
        <v>106</v>
      </c>
      <c r="D18" s="1820"/>
      <c r="E18" s="1807" t="str">
        <f>A18</f>
        <v>3</v>
      </c>
      <c r="F18" s="806" t="s">
        <v>110</v>
      </c>
      <c r="G18" s="542" t="str">
        <f>"Территория "&amp;E18</f>
        <v>Территория 3</v>
      </c>
      <c r="H18" s="794"/>
      <c r="I18" s="794"/>
      <c r="J18" s="791"/>
      <c r="K18" s="1626"/>
      <c r="L18" s="1626"/>
      <c r="M18" s="1626"/>
      <c r="N18" s="228"/>
      <c r="O18" s="1626"/>
      <c r="P18" s="227"/>
      <c r="Q18" s="227"/>
      <c r="R18" s="227"/>
      <c r="S18" s="227"/>
      <c r="T18" s="1821"/>
      <c r="U18" s="1821"/>
      <c r="V18" s="1821"/>
      <c r="W18" s="1821"/>
      <c r="X18" s="1821"/>
      <c r="Y18" s="1821"/>
      <c r="Z18" s="1821"/>
      <c r="AA18" s="1821"/>
      <c r="AB18" s="1821"/>
      <c r="AC18" s="1821"/>
    </row>
    <row customHeight="1" ht="15">
      <c r="A19" s="2219"/>
      <c r="B19" s="1162">
        <v>1</v>
      </c>
      <c r="C19" s="1162"/>
      <c r="D19" s="802"/>
      <c r="E19" s="1815" t="str">
        <f>A18&amp;"."&amp;B19</f>
        <v>3.1</v>
      </c>
      <c r="F19" s="805" t="s">
        <v>92</v>
      </c>
      <c r="G19" s="795" t="s">
        <v>101</v>
      </c>
      <c r="H19" s="795" t="s">
        <v>111</v>
      </c>
      <c r="I19" s="793" t="s">
        <v>112</v>
      </c>
      <c r="J19" s="1626"/>
      <c r="K19" s="1638"/>
      <c r="L19" s="1638"/>
      <c r="M19" s="1626" t="str">
        <f t="array" ref="M19:M19">IF(ISERROR(MATCH(MID(N19,1,250),MID(note_ter,1,250),0)),"n","y")</f>
        <v>n</v>
      </c>
      <c r="N19" s="1638"/>
      <c r="O19" s="1626" t="str">
        <f>H19&amp;"("&amp;I19&amp;")"</f>
        <v>Казым(71811410)</v>
      </c>
      <c r="P19" s="1162"/>
      <c r="Q19" s="1162"/>
      <c r="R19" s="422"/>
      <c r="S19" s="1162"/>
      <c r="T19" s="1162"/>
      <c r="U19" s="1162"/>
      <c r="V19" s="424"/>
      <c r="W19" s="424"/>
      <c r="X19" s="421"/>
      <c r="Y19" s="421"/>
      <c r="Z19" s="421"/>
      <c r="AA19" s="421"/>
      <c r="AB19" s="421"/>
      <c r="AC19" s="421"/>
    </row>
    <row customHeight="1" ht="15">
      <c r="A20" s="2219"/>
      <c r="B20" s="1162"/>
      <c r="C20" s="414"/>
      <c r="D20" s="803"/>
      <c r="E20" s="423"/>
      <c r="F20" s="179"/>
      <c r="G20" s="417" t="s">
        <v>104</v>
      </c>
      <c r="H20" s="189"/>
      <c r="I20" s="426"/>
      <c r="J20" s="1638"/>
      <c r="K20" s="1638"/>
      <c r="L20" s="1638"/>
      <c r="M20" s="1638"/>
      <c r="N20" s="1626"/>
      <c r="O20" s="1638"/>
      <c r="P20" s="1162"/>
      <c r="Q20" s="1162"/>
      <c r="R20" s="422"/>
      <c r="S20" s="1162"/>
      <c r="T20" s="1162"/>
      <c r="U20" s="1162"/>
      <c r="V20" s="424"/>
      <c r="W20" s="424"/>
      <c r="X20" s="421"/>
      <c r="Y20" s="421"/>
      <c r="Z20" s="421"/>
      <c r="AA20" s="421"/>
      <c r="AB20" s="421"/>
      <c r="AC20" s="421"/>
    </row>
    <row customHeight="1" ht="15">
      <c r="A21" s="2219" t="s">
        <v>92</v>
      </c>
      <c r="B21" s="1162"/>
      <c r="C21" s="803" t="s">
        <v>106</v>
      </c>
      <c r="D21" s="1820"/>
      <c r="E21" s="1807" t="str">
        <f>A21</f>
        <v>4</v>
      </c>
      <c r="F21" s="806" t="s">
        <v>113</v>
      </c>
      <c r="G21" s="542" t="str">
        <f>"Территория "&amp;E21</f>
        <v>Территория 4</v>
      </c>
      <c r="H21" s="794"/>
      <c r="I21" s="794"/>
      <c r="J21" s="791"/>
      <c r="K21" s="1626"/>
      <c r="L21" s="1626"/>
      <c r="M21" s="1626"/>
      <c r="N21" s="228"/>
      <c r="O21" s="1626"/>
      <c r="P21" s="227"/>
      <c r="Q21" s="227"/>
      <c r="R21" s="227"/>
      <c r="S21" s="227"/>
      <c r="T21" s="1821"/>
      <c r="U21" s="1821"/>
      <c r="V21" s="1821"/>
      <c r="W21" s="1821"/>
      <c r="X21" s="1821"/>
      <c r="Y21" s="1821"/>
      <c r="Z21" s="1821"/>
      <c r="AA21" s="1821"/>
      <c r="AB21" s="1821"/>
      <c r="AC21" s="1821"/>
    </row>
    <row customHeight="1" ht="15">
      <c r="A22" s="2219"/>
      <c r="B22" s="1162">
        <v>1</v>
      </c>
      <c r="C22" s="1162"/>
      <c r="D22" s="802"/>
      <c r="E22" s="1815" t="str">
        <f>A21&amp;"."&amp;B22</f>
        <v>4.1</v>
      </c>
      <c r="F22" s="805" t="s">
        <v>93</v>
      </c>
      <c r="G22" s="795" t="s">
        <v>101</v>
      </c>
      <c r="H22" s="795" t="s">
        <v>114</v>
      </c>
      <c r="I22" s="793" t="s">
        <v>115</v>
      </c>
      <c r="J22" s="1626"/>
      <c r="K22" s="1638"/>
      <c r="L22" s="1638"/>
      <c r="M22" s="1626" t="str">
        <f t="array" ref="M22:M22">IF(ISERROR(MATCH(MID(N22,1,250),MID(note_ter,1,250),0)),"n","y")</f>
        <v>n</v>
      </c>
      <c r="N22" s="1638"/>
      <c r="O22" s="1626" t="str">
        <f>H22&amp;"("&amp;I22&amp;")"</f>
        <v>Полноват(71811415)</v>
      </c>
      <c r="P22" s="1162"/>
      <c r="Q22" s="1162"/>
      <c r="R22" s="422"/>
      <c r="S22" s="1162"/>
      <c r="T22" s="1162"/>
      <c r="U22" s="1162"/>
      <c r="V22" s="424"/>
      <c r="W22" s="424"/>
      <c r="X22" s="421"/>
      <c r="Y22" s="421"/>
      <c r="Z22" s="421"/>
      <c r="AA22" s="421"/>
      <c r="AB22" s="421"/>
      <c r="AC22" s="421"/>
    </row>
    <row customHeight="1" ht="15">
      <c r="A23" s="2219"/>
      <c r="B23" s="1162"/>
      <c r="C23" s="414"/>
      <c r="D23" s="803"/>
      <c r="E23" s="423"/>
      <c r="F23" s="179"/>
      <c r="G23" s="417" t="s">
        <v>104</v>
      </c>
      <c r="H23" s="189"/>
      <c r="I23" s="426"/>
      <c r="J23" s="1638"/>
      <c r="K23" s="1638"/>
      <c r="L23" s="1638"/>
      <c r="M23" s="1638"/>
      <c r="N23" s="1626"/>
      <c r="O23" s="1638"/>
      <c r="P23" s="1162"/>
      <c r="Q23" s="1162"/>
      <c r="R23" s="422"/>
      <c r="S23" s="1162"/>
      <c r="T23" s="1162"/>
      <c r="U23" s="1162"/>
      <c r="V23" s="424"/>
      <c r="W23" s="424"/>
      <c r="X23" s="421"/>
      <c r="Y23" s="421"/>
      <c r="Z23" s="421"/>
      <c r="AA23" s="421"/>
      <c r="AB23" s="421"/>
      <c r="AC23" s="421"/>
    </row>
    <row s="1821" customFormat="1" customHeight="1" ht="14.699999999999998">
      <c r="A24" s="760"/>
      <c r="B24" s="419"/>
      <c r="C24" s="760"/>
      <c r="D24" s="784"/>
      <c r="E24" s="796"/>
      <c r="F24" s="180"/>
      <c r="G24" s="418" t="s">
        <v>116</v>
      </c>
      <c r="H24" s="180"/>
      <c r="I24" s="181"/>
      <c r="J24" s="251"/>
      <c r="K24" s="157"/>
      <c r="L24" s="157"/>
      <c r="M24" s="157"/>
      <c r="N24" s="228" t="s">
        <v>117</v>
      </c>
      <c r="O24" s="157"/>
      <c r="P24" s="227"/>
      <c r="Q24" s="227"/>
      <c r="R24" s="227"/>
      <c r="S24" s="227"/>
      <c r="AC24" s="118">
        <v>14</v>
      </c>
    </row>
    <row s="1821" customFormat="1" customHeight="1" ht="22.049999999999997">
      <c r="A25" s="760"/>
      <c r="B25" s="419"/>
      <c r="C25" s="760"/>
      <c r="D25" s="167"/>
      <c r="E25" s="182"/>
      <c r="F25" s="182"/>
      <c r="G25" s="182"/>
      <c r="H25" s="182"/>
      <c r="I25" s="182"/>
      <c r="J25" s="157"/>
      <c r="K25" s="157"/>
      <c r="L25" s="157"/>
      <c r="M25" s="157"/>
      <c r="N25" s="228"/>
      <c r="O25" s="157"/>
      <c r="P25" s="227"/>
      <c r="Q25" s="227"/>
      <c r="R25" s="227"/>
      <c r="S25" s="227"/>
      <c r="AC25" s="118">
        <v>21</v>
      </c>
    </row>
    <row s="1821" customFormat="1" customHeight="1" ht="14.699999999999998">
      <c r="A26" s="760"/>
      <c r="B26" s="419"/>
      <c r="C26" s="760"/>
      <c r="D26" s="167"/>
      <c r="E26" s="85"/>
      <c r="F26" s="760"/>
      <c r="G26" s="85"/>
      <c r="H26" s="85"/>
      <c r="I26" s="85"/>
      <c r="J26" s="157"/>
      <c r="K26" s="157"/>
      <c r="L26" s="157"/>
      <c r="M26" s="157"/>
      <c r="N26" s="228"/>
      <c r="O26" s="157"/>
      <c r="P26" s="227"/>
      <c r="Q26" s="227"/>
      <c r="R26" s="227"/>
      <c r="S26" s="227"/>
      <c r="AC26" s="118">
        <v>14</v>
      </c>
    </row>
    <row s="1821" customFormat="1" customHeight="1" ht="1.05">
      <c r="A27" s="760"/>
      <c r="B27" s="419"/>
      <c r="C27" s="760"/>
      <c r="D27" s="167"/>
      <c r="E27" s="85"/>
      <c r="F27" s="760"/>
      <c r="G27" s="85"/>
      <c r="H27" s="85"/>
      <c r="I27" s="85"/>
      <c r="J27" s="157"/>
      <c r="K27" s="157"/>
      <c r="L27" s="157"/>
      <c r="M27" s="157"/>
      <c r="N27" s="228"/>
      <c r="O27" s="157"/>
      <c r="P27" s="227"/>
      <c r="Q27" s="227"/>
      <c r="R27" s="227"/>
      <c r="S27" s="227"/>
      <c r="AC27" s="118">
        <v>1</v>
      </c>
    </row>
    <row s="1066" customFormat="1" customHeight="1" ht="10.5">
      <c r="B28" s="836"/>
      <c r="D28" s="184"/>
      <c r="J28" s="157"/>
      <c r="K28" s="157"/>
      <c r="L28" s="157"/>
      <c r="M28" s="157"/>
      <c r="N28" s="228"/>
      <c r="O28" s="157"/>
      <c r="P28" s="227"/>
      <c r="Q28" s="227"/>
      <c r="R28" s="227"/>
      <c r="S28" s="227"/>
      <c r="AC28" s="183">
        <v>10</v>
      </c>
    </row>
    <row s="1066" customFormat="1" customHeight="1" ht="10.5">
      <c r="B29" s="836"/>
      <c r="D29" s="184"/>
      <c r="J29" s="157"/>
      <c r="K29" s="157"/>
      <c r="L29" s="157"/>
      <c r="M29" s="157"/>
      <c r="N29" s="228"/>
      <c r="O29" s="157"/>
      <c r="P29" s="227"/>
      <c r="Q29" s="227"/>
      <c r="R29" s="227"/>
      <c r="S29" s="227"/>
      <c r="AC29" s="183">
        <v>10</v>
      </c>
    </row>
    <row customHeight="1" ht="14.699999999999998">
      <c r="AC30" s="85">
        <v>14</v>
      </c>
    </row>
    <row customHeight="1" ht="14.699999999999998">
      <c r="AC31" s="85">
        <v>14</v>
      </c>
    </row>
    <row customHeight="1" ht="14.699999999999998">
      <c r="AC32" s="85">
        <v>14</v>
      </c>
    </row>
    <row customHeight="1" ht="14.699999999999998">
      <c r="H33" s="66"/>
      <c r="AC33" s="85">
        <v>14</v>
      </c>
    </row>
    <row customHeight="1" ht="14.699999999999998">
      <c r="AC34" s="85">
        <v>14</v>
      </c>
    </row>
    <row customHeight="1" ht="14.699999999999998">
      <c r="AC35" s="85">
        <v>14</v>
      </c>
    </row>
    <row customHeight="1" ht="14.699999999999998">
      <c r="AC36" s="85">
        <v>14</v>
      </c>
    </row>
    <row customHeight="1" ht="14.699999999999998">
      <c r="J37" s="85"/>
      <c r="K37" s="85"/>
      <c r="L37" s="85"/>
      <c r="AC37" s="85">
        <v>14</v>
      </c>
    </row>
    <row customHeight="1" ht="22.5" hidden="1">
      <c r="A38" s="760" t="s">
        <v>83</v>
      </c>
      <c r="B38" s="419">
        <v>0</v>
      </c>
      <c r="C38" s="760">
        <v>3</v>
      </c>
      <c r="D38" s="167">
        <v>3</v>
      </c>
      <c r="E38" s="85">
        <v>6</v>
      </c>
      <c r="F38" s="760">
        <v>0</v>
      </c>
      <c r="G38" s="85">
        <v>46</v>
      </c>
      <c r="H38" s="85">
        <v>42</v>
      </c>
      <c r="I38" s="85">
        <v>14</v>
      </c>
      <c r="J38" s="157">
        <v>3</v>
      </c>
      <c r="K38" s="157">
        <v>0</v>
      </c>
      <c r="L38" s="157">
        <v>0</v>
      </c>
      <c r="M38" s="157">
        <v>0</v>
      </c>
      <c r="N38" s="228">
        <v>0</v>
      </c>
      <c r="O38" s="157">
        <v>0</v>
      </c>
      <c r="P38" s="227">
        <v>0</v>
      </c>
      <c r="Q38" s="227">
        <v>0</v>
      </c>
      <c r="R38" s="227">
        <v>0</v>
      </c>
      <c r="S38" s="227">
        <v>0</v>
      </c>
      <c r="T38" s="85">
        <v>0</v>
      </c>
      <c r="U38" s="85">
        <v>0</v>
      </c>
      <c r="V38" s="85">
        <v>0</v>
      </c>
      <c r="W38" s="85">
        <v>0</v>
      </c>
      <c r="X38" s="85">
        <v>0</v>
      </c>
      <c r="Y38" s="85">
        <v>0</v>
      </c>
      <c r="Z38" s="85">
        <v>0</v>
      </c>
      <c r="AA38" s="85">
        <v>0</v>
      </c>
      <c r="AB38" s="85">
        <v>8</v>
      </c>
      <c r="AC38" s="85">
        <v>23</v>
      </c>
    </row>
  </sheetData>
  <sheetProtection formatColumns="0" formatRows="0" autoFilter="0" sort="0" insertRows="0" insertColumns="1" deleteRows="0" deleteColumns="0"/>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4C468-C828-AD03-CDD7-0.16C345A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436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566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567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520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444</v>
      </c>
      <c r="P6" s="2259"/>
      <c r="Q6" s="2259">
        <v>1</v>
      </c>
      <c r="R6" s="359"/>
      <c r="S6" s="1495">
        <f>$J6</f>
      </c>
      <c r="T6" s="288" t="s">
        <v>445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521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522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523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450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452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453</v>
      </c>
      <c r="P20" s="1364"/>
      <c r="Q20" s="1444"/>
      <c r="R20" s="1444"/>
      <c r="S20" s="731"/>
      <c r="T20" s="1162" t="s">
        <v>454</v>
      </c>
      <c r="W20" s="1368"/>
      <c r="X20" s="1368"/>
      <c r="Y20" s="1368"/>
      <c r="Z20" s="1368"/>
      <c r="AA20" s="1368"/>
      <c r="AB20" s="1368"/>
      <c r="AD20" s="188" t="s">
        <v>455</v>
      </c>
      <c r="AF20" s="188" t="s">
        <v>456</v>
      </c>
      <c r="AG20" s="1162" t="s">
        <v>454</v>
      </c>
      <c r="AH20" s="1368"/>
      <c r="AI20" s="1368"/>
      <c r="AJ20" s="1368"/>
      <c r="AK20" s="1368"/>
      <c r="AL20" s="1368"/>
      <c r="AO20" s="188" t="s">
        <v>457</v>
      </c>
      <c r="AQ20" s="188" t="s">
        <v>456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458</v>
      </c>
      <c r="T28" s="2252"/>
      <c r="U28" s="1374"/>
      <c r="V28" s="2266" t="str">
        <f>IF(TITLE_DATE_PR_CHANGE="",IF(TITLE_DATE_PR="","",TITLE_DATE_PR),TITLE_DATE_PR_CHANGE)</f>
        <v>45985</v>
      </c>
      <c r="W28" s="2266"/>
      <c r="X28" s="2266"/>
      <c r="Y28" s="2266"/>
      <c r="Z28" s="2266"/>
      <c r="AA28" s="2266"/>
      <c r="AB28" s="2266"/>
      <c r="AC28" s="2266"/>
      <c r="AD28" s="2266"/>
      <c r="AE28" s="2266"/>
      <c r="AF28" s="328"/>
      <c r="AG28" s="2266" t="str">
        <f>IF(TITLE_DATE_PR_CHANGE="",IF(TITLE_DATE_PR="","",TITLE_DATE_PR),TITLE_DATE_PR_CHANGE)</f>
        <v>45985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459</v>
      </c>
      <c r="T29" s="2252"/>
      <c r="U29" s="1374"/>
      <c r="V29" s="2253" t="str">
        <f>IF(TITLE_NUMBER_PR_CHANGE="",IF(TITLE_NUMBER_PR="","",TITLE_NUMBER_PR),TITLE_NUMBER_PR_CHANGE)</f>
        <v>01-02/2685; 01-02/2686; 01-02/2687; 01-02/2688; 01-02/2689</v>
      </c>
      <c r="W29" s="2253"/>
      <c r="X29" s="2253"/>
      <c r="Y29" s="2253"/>
      <c r="Z29" s="2253"/>
      <c r="AA29" s="2253"/>
      <c r="AB29" s="2253"/>
      <c r="AC29" s="2253"/>
      <c r="AD29" s="2253"/>
      <c r="AE29" s="2253"/>
      <c r="AF29" s="328"/>
      <c r="AG29" s="2253" t="str">
        <f>IF(TITLE_NUMBER_PR_CHANGE="",IF(TITLE_NUMBER_PR="","",TITLE_NUMBER_PR),TITLE_NUMBER_PR_CHANGE)</f>
        <v>01-02/2685; 01-02/2686; 01-02/2687; 01-02/2688; 01-02/2689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460</v>
      </c>
      <c r="T32" s="2252"/>
      <c r="U32" s="1374"/>
      <c r="V32" s="2266" t="str">
        <f>IF(TITLE_DATE_PR_CHANGE="",IF(TITLE_DATE_PR="","",TITLE_DATE_PR),TITLE_DATE_PR_CHANGE)</f>
        <v>45985</v>
      </c>
      <c r="W32" s="2266"/>
      <c r="X32" s="2266"/>
      <c r="Y32" s="2266"/>
      <c r="Z32" s="2266"/>
      <c r="AA32" s="2266"/>
      <c r="AB32" s="2266"/>
      <c r="AC32" s="2266"/>
      <c r="AD32" s="2266"/>
      <c r="AE32" s="2266"/>
      <c r="AF32" s="328"/>
      <c r="AG32" s="2266" t="str">
        <f>IF(TITLE_DATE_PR_CHANGE="",IF(TITLE_DATE_PR="","",TITLE_DATE_PR),TITLE_DATE_PR_CHANGE)</f>
        <v>45985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461</v>
      </c>
      <c r="T33" s="2252"/>
      <c r="U33" s="1374"/>
      <c r="V33" s="2253" t="str">
        <f>IF(TITLE_NUMBER_PR_CHANGE="",IF(TITLE_NUMBER_PR="","",TITLE_NUMBER_PR),TITLE_NUMBER_PR_CHANGE)</f>
        <v>01-02/2685; 01-02/2686; 01-02/2687; 01-02/2688; 01-02/2689</v>
      </c>
      <c r="W33" s="2253"/>
      <c r="X33" s="2253"/>
      <c r="Y33" s="2253"/>
      <c r="Z33" s="2253"/>
      <c r="AA33" s="2253"/>
      <c r="AB33" s="2253"/>
      <c r="AC33" s="2253"/>
      <c r="AD33" s="2253"/>
      <c r="AE33" s="2253"/>
      <c r="AF33" s="328"/>
      <c r="AG33" s="2253" t="str">
        <f>IF(TITLE_NUMBER_PR_CHANGE="",IF(TITLE_NUMBER_PR="","",TITLE_NUMBER_PR),TITLE_NUMBER_PR_CHANGE)</f>
        <v>01-02/2685; 01-02/2686; 01-02/2687; 01-02/2688; 01-02/2689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462</v>
      </c>
      <c r="AG34" s="328"/>
      <c r="AH34" s="1637"/>
      <c r="AI34" s="1637"/>
      <c r="AJ34" s="1637"/>
      <c r="AK34" s="1637"/>
      <c r="AL34" s="1637"/>
      <c r="AM34" s="328"/>
      <c r="AN34" s="328"/>
      <c r="AO34" s="328"/>
      <c r="AP34" s="328"/>
      <c r="AQ34" s="280" t="s">
        <v>462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338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339</v>
      </c>
      <c r="AY36" s="1157">
        <v>14</v>
      </c>
    </row>
    <row customHeight="1" ht="14.699999999999998">
      <c r="Q37" s="378"/>
      <c r="R37" s="378"/>
      <c r="S37" s="2275" t="s">
        <v>89</v>
      </c>
      <c r="T37" s="2211" t="s">
        <v>463</v>
      </c>
      <c r="U37" s="303"/>
      <c r="V37" s="2276" t="s">
        <v>464</v>
      </c>
      <c r="W37" s="2293"/>
      <c r="X37" s="2293"/>
      <c r="Y37" s="2293"/>
      <c r="Z37" s="2293"/>
      <c r="AA37" s="2293"/>
      <c r="AB37" s="2293"/>
      <c r="AC37" s="2277"/>
      <c r="AD37" s="2277"/>
      <c r="AE37" s="2278"/>
      <c r="AF37" s="2279" t="s">
        <v>465</v>
      </c>
      <c r="AG37" s="2276" t="s">
        <v>464</v>
      </c>
      <c r="AH37" s="2277"/>
      <c r="AI37" s="2277"/>
      <c r="AJ37" s="2277"/>
      <c r="AK37" s="2277"/>
      <c r="AL37" s="2277"/>
      <c r="AM37" s="2277"/>
      <c r="AN37" s="2277"/>
      <c r="AO37" s="2277"/>
      <c r="AP37" s="2278"/>
      <c r="AQ37" s="2279" t="s">
        <v>466</v>
      </c>
      <c r="AR37" s="2282" t="s">
        <v>467</v>
      </c>
      <c r="AS37" s="2129"/>
      <c r="AY37" s="1157">
        <v>14</v>
      </c>
    </row>
    <row customHeight="1" ht="19.95">
      <c r="Q38" s="378"/>
      <c r="R38" s="378"/>
      <c r="S38" s="2275"/>
      <c r="T38" s="2211"/>
      <c r="U38" s="1033"/>
      <c r="V38" s="2368" t="s">
        <v>568</v>
      </c>
      <c r="W38" s="2367" t="s">
        <v>569</v>
      </c>
      <c r="X38" s="2367"/>
      <c r="Y38" s="2367"/>
      <c r="Z38" s="2367" t="s">
        <v>570</v>
      </c>
      <c r="AA38" s="2367"/>
      <c r="AB38" s="2367"/>
      <c r="AC38" s="2296" t="s">
        <v>471</v>
      </c>
      <c r="AD38" s="2315"/>
      <c r="AE38" s="2316"/>
      <c r="AF38" s="2280"/>
      <c r="AG38" s="2368" t="s">
        <v>568</v>
      </c>
      <c r="AH38" s="2367" t="s">
        <v>569</v>
      </c>
      <c r="AI38" s="2367"/>
      <c r="AJ38" s="2367"/>
      <c r="AK38" s="2367" t="s">
        <v>570</v>
      </c>
      <c r="AL38" s="2367"/>
      <c r="AM38" s="2367"/>
      <c r="AN38" s="2296" t="s">
        <v>471</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571</v>
      </c>
      <c r="X39" s="2367" t="s">
        <v>572</v>
      </c>
      <c r="Y39" s="2367"/>
      <c r="Z39" s="2367" t="s">
        <v>573</v>
      </c>
      <c r="AA39" s="2367" t="s">
        <v>572</v>
      </c>
      <c r="AB39" s="2367"/>
      <c r="AC39" s="2297"/>
      <c r="AD39" s="2317"/>
      <c r="AE39" s="2318"/>
      <c r="AF39" s="2280"/>
      <c r="AG39" s="2368"/>
      <c r="AH39" s="2367" t="s">
        <v>571</v>
      </c>
      <c r="AI39" s="2367" t="s">
        <v>572</v>
      </c>
      <c r="AJ39" s="2367"/>
      <c r="AK39" s="2367" t="s">
        <v>573</v>
      </c>
      <c r="AL39" s="2367" t="s">
        <v>572</v>
      </c>
      <c r="AM39" s="2367"/>
      <c r="AN39" s="2297"/>
      <c r="AO39" s="2317"/>
      <c r="AP39" s="2318"/>
      <c r="AQ39" s="2280"/>
      <c r="AR39" s="2283"/>
      <c r="AS39" s="2129"/>
      <c r="AT39" s="1638"/>
      <c r="AU39" s="1638"/>
      <c r="AV39" s="1638"/>
      <c r="AW39" s="1638"/>
      <c r="AX39" s="1638"/>
      <c r="AY39" s="1633">
        <v>19</v>
      </c>
    </row>
    <row customHeight="1" ht="61.949999999999996">
      <c r="A40" s="1372"/>
      <c r="B40" s="1372" t="s">
        <v>146</v>
      </c>
      <c r="C40" s="1372" t="s">
        <v>147</v>
      </c>
      <c r="D40" s="1372" t="s">
        <v>148</v>
      </c>
      <c r="E40" s="1366" t="s">
        <v>472</v>
      </c>
      <c r="F40" s="1366" t="s">
        <v>473</v>
      </c>
      <c r="G40" s="1366" t="s">
        <v>474</v>
      </c>
      <c r="H40" s="1366"/>
      <c r="I40" s="1366" t="s">
        <v>526</v>
      </c>
      <c r="J40" s="1366" t="s">
        <v>477</v>
      </c>
      <c r="K40" s="1366" t="s">
        <v>527</v>
      </c>
      <c r="L40" s="1366" t="s">
        <v>453</v>
      </c>
      <c r="Q40" s="378"/>
      <c r="R40" s="378"/>
      <c r="S40" s="2275"/>
      <c r="T40" s="2211"/>
      <c r="U40" s="304"/>
      <c r="V40" s="2368"/>
      <c r="W40" s="2367"/>
      <c r="X40" s="1985" t="s">
        <v>574</v>
      </c>
      <c r="Y40" s="1985" t="s">
        <v>575</v>
      </c>
      <c r="Z40" s="2367"/>
      <c r="AA40" s="1985" t="s">
        <v>576</v>
      </c>
      <c r="AB40" s="1985" t="s">
        <v>577</v>
      </c>
      <c r="AC40" s="1491" t="s">
        <v>481</v>
      </c>
      <c r="AD40" s="2272" t="s">
        <v>482</v>
      </c>
      <c r="AE40" s="2273"/>
      <c r="AF40" s="2281"/>
      <c r="AG40" s="2368"/>
      <c r="AH40" s="2367"/>
      <c r="AI40" s="1985" t="s">
        <v>574</v>
      </c>
      <c r="AJ40" s="1985" t="s">
        <v>575</v>
      </c>
      <c r="AK40" s="2367"/>
      <c r="AL40" s="1985" t="s">
        <v>576</v>
      </c>
      <c r="AM40" s="1985" t="s">
        <v>577</v>
      </c>
      <c r="AN40" s="1491" t="s">
        <v>481</v>
      </c>
      <c r="AO40" s="2272" t="s">
        <v>482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100</v>
      </c>
      <c r="T41" s="1257" t="s">
        <v>105</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289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289</v>
      </c>
      <c r="B43" s="1365" t="s">
        <v>290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435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436</v>
      </c>
      <c r="AU43" s="502"/>
      <c r="AV43" s="502" t="str">
        <f>IF(T43="","",T43)</f>
        <v>Территория действия тарифа</v>
      </c>
      <c r="AW43" s="502"/>
      <c r="AX43" s="502"/>
      <c r="AY43" s="1157">
        <v>23</v>
      </c>
    </row>
    <row customHeight="1" ht="24">
      <c r="A44" s="1365" t="s">
        <v>289</v>
      </c>
      <c r="B44" s="1365" t="s">
        <v>290</v>
      </c>
      <c r="C44" s="1365" t="s">
        <v>291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566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567</v>
      </c>
      <c r="AU44" s="502"/>
      <c r="AV44" s="502" t="str">
        <f>IF(T44="","",T44)</f>
        <v>Наименование централизованной системы горячего водоснабжения</v>
      </c>
      <c r="AW44" s="502"/>
      <c r="AX44" s="502"/>
      <c r="AY44" s="1157">
        <v>23</v>
      </c>
    </row>
    <row customHeight="1" ht="24">
      <c r="A45" s="1365" t="s">
        <v>289</v>
      </c>
      <c r="B45" s="1365" t="s">
        <v>290</v>
      </c>
      <c r="C45" s="1365" t="s">
        <v>291</v>
      </c>
      <c r="D45" s="1365" t="s">
        <v>578</v>
      </c>
      <c r="E45" s="2261"/>
      <c r="F45" s="2261"/>
      <c r="G45" s="2261"/>
      <c r="H45" s="2261"/>
      <c r="I45" s="2258" t="str">
        <f>S44&amp;".1"</f>
        <v>...1</v>
      </c>
      <c r="J45" s="1365"/>
      <c r="K45" s="1365"/>
      <c r="L45" s="1366"/>
      <c r="P45" s="2259">
        <v>1</v>
      </c>
      <c r="Q45" s="1483"/>
      <c r="R45" s="358"/>
      <c r="S45" s="1495" t="str">
        <f>$I45</f>
        <v>...1</v>
      </c>
      <c r="T45" s="287" t="s">
        <v>519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520</v>
      </c>
      <c r="AU45" s="502"/>
      <c r="AV45" s="502" t="str">
        <f>IF(T45="","",T45)</f>
        <v>Наименование признака дифференциации</v>
      </c>
      <c r="AW45" s="502"/>
      <c r="AX45" s="502"/>
      <c r="AY45" s="1157">
        <v>23</v>
      </c>
    </row>
    <row customHeight="1" ht="24">
      <c r="A46" s="1365" t="s">
        <v>289</v>
      </c>
      <c r="B46" s="1365" t="s">
        <v>290</v>
      </c>
      <c r="C46" s="1365" t="s">
        <v>291</v>
      </c>
      <c r="D46" s="1365" t="s">
        <v>578</v>
      </c>
      <c r="E46" s="2261"/>
      <c r="F46" s="2261"/>
      <c r="G46" s="2261"/>
      <c r="H46" s="2261"/>
      <c r="I46" s="2288"/>
      <c r="J46" s="2258" t="str">
        <f>I45&amp;".1"</f>
        <v>...1.1</v>
      </c>
      <c r="K46" s="1365"/>
      <c r="L46" s="1366" t="s">
        <v>444</v>
      </c>
      <c r="P46" s="2259"/>
      <c r="Q46" s="2259">
        <v>1</v>
      </c>
      <c r="R46" s="359"/>
      <c r="S46" s="1495" t="str">
        <f>$J46</f>
        <v>...1.1</v>
      </c>
      <c r="T46" s="288" t="s">
        <v>445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521</v>
      </c>
      <c r="AU46" s="502"/>
      <c r="AV46" s="502" t="str">
        <f>IF(T46="","",T46)</f>
        <v>Группа потребителей</v>
      </c>
      <c r="AW46" s="502"/>
      <c r="AX46" s="502"/>
      <c r="AY46" s="1157">
        <v>23</v>
      </c>
    </row>
    <row customHeight="1" ht="24">
      <c r="A47" s="1365" t="s">
        <v>289</v>
      </c>
      <c r="B47" s="1365" t="s">
        <v>290</v>
      </c>
      <c r="C47" s="1365" t="s">
        <v>291</v>
      </c>
      <c r="D47" s="1365" t="s">
        <v>578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289</v>
      </c>
      <c r="B48" s="1365" t="s">
        <v>290</v>
      </c>
      <c r="C48" s="1365" t="s">
        <v>291</v>
      </c>
      <c r="D48" s="1365" t="s">
        <v>578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289</v>
      </c>
      <c r="B49" s="1365" t="s">
        <v>290</v>
      </c>
      <c r="C49" s="1365" t="s">
        <v>291</v>
      </c>
      <c r="D49" s="1365" t="s">
        <v>578</v>
      </c>
      <c r="E49" s="2261"/>
      <c r="F49" s="2261"/>
      <c r="G49" s="2261"/>
      <c r="H49" s="2261"/>
      <c r="I49" s="2288"/>
      <c r="J49" s="2258"/>
      <c r="K49" s="1365"/>
      <c r="L49" s="1366"/>
      <c r="P49" s="2259"/>
      <c r="Q49" s="2259"/>
      <c r="R49" s="358"/>
      <c r="S49" s="1280"/>
      <c r="T49" s="289" t="s">
        <v>522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523</v>
      </c>
      <c r="AU49" s="502"/>
      <c r="AV49" s="502" t="str">
        <f>IF(T49="","",T49)</f>
        <v>Добавить значение признака дифференциации</v>
      </c>
      <c r="AW49" s="502"/>
      <c r="AX49" s="502"/>
      <c r="AY49" s="1157">
        <v>20</v>
      </c>
    </row>
    <row customHeight="1" ht="22.049999999999997">
      <c r="A50" s="1365" t="s">
        <v>289</v>
      </c>
      <c r="B50" s="1365" t="s">
        <v>290</v>
      </c>
      <c r="C50" s="1365" t="s">
        <v>291</v>
      </c>
      <c r="D50" s="1365" t="s">
        <v>578</v>
      </c>
      <c r="E50" s="2261"/>
      <c r="F50" s="2261"/>
      <c r="G50" s="2261"/>
      <c r="H50" s="2261"/>
      <c r="I50" s="2258"/>
      <c r="J50" s="1365"/>
      <c r="K50" s="1365"/>
      <c r="L50" s="1366"/>
      <c r="P50" s="2259"/>
      <c r="Q50" s="1483"/>
      <c r="R50" s="358"/>
      <c r="S50" s="1280"/>
      <c r="T50" s="367" t="s">
        <v>450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289</v>
      </c>
      <c r="B51" s="1365" t="s">
        <v>290</v>
      </c>
      <c r="C51" s="1365" t="s">
        <v>291</v>
      </c>
      <c r="D51" s="1365" t="s">
        <v>578</v>
      </c>
      <c r="E51" s="2261"/>
      <c r="F51" s="2261"/>
      <c r="G51" s="2261"/>
      <c r="H51" s="2260"/>
      <c r="I51" s="1365"/>
      <c r="J51" s="1365"/>
      <c r="K51" s="1365"/>
      <c r="L51" s="1366"/>
      <c r="M51" s="1367"/>
      <c r="N51" s="1367"/>
      <c r="O51" s="539"/>
      <c r="P51" s="362"/>
      <c r="Q51" s="377"/>
      <c r="R51" s="357"/>
      <c r="S51" s="1280"/>
      <c r="T51" s="374" t="s">
        <v>524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289</v>
      </c>
      <c r="B52" s="1345" t="s">
        <v>290</v>
      </c>
      <c r="C52" s="1316"/>
      <c r="D52" s="1316"/>
      <c r="E52" s="2261"/>
      <c r="F52" s="2260"/>
      <c r="G52" s="1316"/>
      <c r="H52" s="1316"/>
      <c r="I52" s="1316"/>
      <c r="J52" s="1316"/>
      <c r="K52" s="1316"/>
      <c r="L52" s="1496"/>
      <c r="M52" s="1323"/>
      <c r="N52" s="1323"/>
      <c r="P52" s="1318"/>
      <c r="Q52" s="1319"/>
      <c r="R52" s="1318"/>
      <c r="S52" s="1324"/>
      <c r="T52" s="1327" t="s">
        <v>180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289</v>
      </c>
      <c r="B53" s="1345"/>
      <c r="C53" s="1345"/>
      <c r="D53" s="1345"/>
      <c r="E53" s="2260"/>
      <c r="F53" s="1345"/>
      <c r="G53" s="1345"/>
      <c r="H53" s="1345"/>
      <c r="I53" s="1345"/>
      <c r="J53" s="1345"/>
      <c r="K53" s="1345"/>
      <c r="L53" s="1348"/>
      <c r="M53" s="1323"/>
      <c r="N53" s="1323"/>
      <c r="O53" s="520"/>
      <c r="P53" s="382"/>
      <c r="Q53" s="1346"/>
      <c r="R53" s="382"/>
      <c r="S53" s="1324"/>
      <c r="T53" s="1327" t="s">
        <v>181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204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F8DBF-0066-6A49-EC9D-0.E26CF81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435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436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566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567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519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520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444</v>
      </c>
      <c r="P6" s="2259"/>
      <c r="Q6" s="2259">
        <v>1</v>
      </c>
      <c r="R6" s="359"/>
      <c r="S6" s="1495">
        <f>$J6</f>
      </c>
      <c r="T6" s="288" t="s">
        <v>445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521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522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523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450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524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180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181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452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453</v>
      </c>
      <c r="P20" s="1364"/>
      <c r="Q20" s="1444"/>
      <c r="R20" s="1444"/>
      <c r="S20" s="731"/>
      <c r="T20" s="1162" t="s">
        <v>454</v>
      </c>
      <c r="W20" s="1368"/>
      <c r="X20" s="1368"/>
      <c r="Y20" s="1368"/>
      <c r="Z20" s="1368"/>
      <c r="AA20" s="1368"/>
      <c r="AD20" s="188" t="s">
        <v>455</v>
      </c>
      <c r="AF20" s="188" t="s">
        <v>456</v>
      </c>
      <c r="AG20" s="1162" t="s">
        <v>454</v>
      </c>
      <c r="AH20" s="1368"/>
      <c r="AI20" s="1368"/>
      <c r="AJ20" s="1368"/>
      <c r="AK20" s="1368"/>
      <c r="AL20" s="1368"/>
      <c r="AO20" s="188" t="s">
        <v>457</v>
      </c>
      <c r="AQ20" s="188" t="s">
        <v>456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Муниципальное унитарное предприятие Белоярского района «Белоярские коммунальные системы»</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458</v>
      </c>
      <c r="T28" s="2252"/>
      <c r="U28" s="1374"/>
      <c r="V28" s="2266" t="str">
        <f>IF(TITLE_DATE_PR_CHANGE="",IF(TITLE_DATE_PR="","",TITLE_DATE_PR),TITLE_DATE_PR_CHANGE)</f>
        <v>45985</v>
      </c>
      <c r="W28" s="2266"/>
      <c r="X28" s="2266"/>
      <c r="Y28" s="2266"/>
      <c r="Z28" s="2266"/>
      <c r="AA28" s="2266"/>
      <c r="AB28" s="2266"/>
      <c r="AC28" s="2266"/>
      <c r="AD28" s="2266"/>
      <c r="AE28" s="2266"/>
      <c r="AF28" s="328"/>
      <c r="AG28" s="2266" t="str">
        <f>IF(TITLE_DATE_PR_CHANGE="",IF(TITLE_DATE_PR="","",TITLE_DATE_PR),TITLE_DATE_PR_CHANGE)</f>
        <v>45985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459</v>
      </c>
      <c r="T29" s="2252"/>
      <c r="U29" s="1374"/>
      <c r="V29" s="2253" t="str">
        <f>IF(TITLE_NUMBER_PR_CHANGE="",IF(TITLE_NUMBER_PR="","",TITLE_NUMBER_PR),TITLE_NUMBER_PR_CHANGE)</f>
        <v>01-02/2685; 01-02/2686; 01-02/2687; 01-02/2688; 01-02/2689</v>
      </c>
      <c r="W29" s="2253"/>
      <c r="X29" s="2253"/>
      <c r="Y29" s="2253"/>
      <c r="Z29" s="2253"/>
      <c r="AA29" s="2253"/>
      <c r="AB29" s="2253"/>
      <c r="AC29" s="2253"/>
      <c r="AD29" s="2253"/>
      <c r="AE29" s="2253"/>
      <c r="AF29" s="328"/>
      <c r="AG29" s="2253" t="str">
        <f>IF(TITLE_NUMBER_PR_CHANGE="",IF(TITLE_NUMBER_PR="","",TITLE_NUMBER_PR),TITLE_NUMBER_PR_CHANGE)</f>
        <v>01-02/2685; 01-02/2686; 01-02/2687; 01-02/2688; 01-02/2689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460</v>
      </c>
      <c r="T32" s="2252"/>
      <c r="U32" s="1374"/>
      <c r="V32" s="2266" t="str">
        <f>IF(TITLE_DATE_PR_CHANGE="",IF(TITLE_DATE_PR="","",TITLE_DATE_PR),TITLE_DATE_PR_CHANGE)</f>
        <v>45985</v>
      </c>
      <c r="W32" s="2266"/>
      <c r="X32" s="2266"/>
      <c r="Y32" s="2266"/>
      <c r="Z32" s="2266"/>
      <c r="AA32" s="2266"/>
      <c r="AB32" s="2266"/>
      <c r="AC32" s="2266"/>
      <c r="AD32" s="2266"/>
      <c r="AE32" s="2266"/>
      <c r="AF32" s="328"/>
      <c r="AG32" s="2266" t="str">
        <f>IF(TITLE_DATE_PR_CHANGE="",IF(TITLE_DATE_PR="","",TITLE_DATE_PR),TITLE_DATE_PR_CHANGE)</f>
        <v>45985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461</v>
      </c>
      <c r="T33" s="2252"/>
      <c r="U33" s="1374"/>
      <c r="V33" s="2253" t="str">
        <f>IF(TITLE_NUMBER_PR_CHANGE="",IF(TITLE_NUMBER_PR="","",TITLE_NUMBER_PR),TITLE_NUMBER_PR_CHANGE)</f>
        <v>01-02/2685; 01-02/2686; 01-02/2687; 01-02/2688; 01-02/2689</v>
      </c>
      <c r="W33" s="2253"/>
      <c r="X33" s="2253"/>
      <c r="Y33" s="2253"/>
      <c r="Z33" s="2253"/>
      <c r="AA33" s="2253"/>
      <c r="AB33" s="2253"/>
      <c r="AC33" s="2253"/>
      <c r="AD33" s="2253"/>
      <c r="AE33" s="2253"/>
      <c r="AF33" s="328"/>
      <c r="AG33" s="2253" t="str">
        <f>IF(TITLE_NUMBER_PR_CHANGE="",IF(TITLE_NUMBER_PR="","",TITLE_NUMBER_PR),TITLE_NUMBER_PR_CHANGE)</f>
        <v>01-02/2685; 01-02/2686; 01-02/2687; 01-02/2688; 01-02/2689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462</v>
      </c>
      <c r="AG34" s="328"/>
      <c r="AH34" s="1637"/>
      <c r="AI34" s="1637"/>
      <c r="AJ34" s="1637"/>
      <c r="AK34" s="1637"/>
      <c r="AL34" s="1637"/>
      <c r="AM34" s="328"/>
      <c r="AN34" s="328"/>
      <c r="AO34" s="328"/>
      <c r="AP34" s="328"/>
      <c r="AQ34" s="280" t="s">
        <v>462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338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339</v>
      </c>
      <c r="AY36" s="1157">
        <v>14</v>
      </c>
    </row>
    <row customHeight="1" ht="14.699999999999998">
      <c r="Q37" s="378"/>
      <c r="R37" s="378"/>
      <c r="S37" s="2275" t="s">
        <v>89</v>
      </c>
      <c r="T37" s="2211" t="s">
        <v>463</v>
      </c>
      <c r="U37" s="303"/>
      <c r="V37" s="2276" t="s">
        <v>464</v>
      </c>
      <c r="W37" s="2277"/>
      <c r="X37" s="2277"/>
      <c r="Y37" s="2277"/>
      <c r="Z37" s="2277"/>
      <c r="AA37" s="2277"/>
      <c r="AB37" s="2277"/>
      <c r="AC37" s="2277"/>
      <c r="AD37" s="2277"/>
      <c r="AE37" s="2278"/>
      <c r="AF37" s="2279" t="s">
        <v>465</v>
      </c>
      <c r="AG37" s="2276" t="s">
        <v>464</v>
      </c>
      <c r="AH37" s="2277"/>
      <c r="AI37" s="2277"/>
      <c r="AJ37" s="2277"/>
      <c r="AK37" s="2277"/>
      <c r="AL37" s="2277"/>
      <c r="AM37" s="2277"/>
      <c r="AN37" s="2277"/>
      <c r="AO37" s="2277"/>
      <c r="AP37" s="2278"/>
      <c r="AQ37" s="2279" t="s">
        <v>466</v>
      </c>
      <c r="AR37" s="2282" t="s">
        <v>467</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568</v>
      </c>
      <c r="W38" s="2367" t="s">
        <v>569</v>
      </c>
      <c r="X38" s="2367"/>
      <c r="Y38" s="2367"/>
      <c r="Z38" s="2367" t="s">
        <v>570</v>
      </c>
      <c r="AA38" s="2367"/>
      <c r="AB38" s="2367"/>
      <c r="AC38" s="2296" t="s">
        <v>471</v>
      </c>
      <c r="AD38" s="2315"/>
      <c r="AE38" s="2316"/>
      <c r="AF38" s="2280"/>
      <c r="AG38" s="2368" t="s">
        <v>568</v>
      </c>
      <c r="AH38" s="2367" t="s">
        <v>569</v>
      </c>
      <c r="AI38" s="2367"/>
      <c r="AJ38" s="2367"/>
      <c r="AK38" s="2367" t="s">
        <v>570</v>
      </c>
      <c r="AL38" s="2367"/>
      <c r="AM38" s="2367"/>
      <c r="AN38" s="2296" t="s">
        <v>471</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571</v>
      </c>
      <c r="X39" s="2367" t="s">
        <v>572</v>
      </c>
      <c r="Y39" s="2367"/>
      <c r="Z39" s="2367" t="s">
        <v>573</v>
      </c>
      <c r="AA39" s="2367" t="s">
        <v>572</v>
      </c>
      <c r="AB39" s="2367"/>
      <c r="AC39" s="2297"/>
      <c r="AD39" s="2317"/>
      <c r="AE39" s="2318"/>
      <c r="AF39" s="2280"/>
      <c r="AG39" s="2368"/>
      <c r="AH39" s="2367" t="s">
        <v>571</v>
      </c>
      <c r="AI39" s="2367" t="s">
        <v>572</v>
      </c>
      <c r="AJ39" s="2367"/>
      <c r="AK39" s="2367" t="s">
        <v>573</v>
      </c>
      <c r="AL39" s="2367" t="s">
        <v>572</v>
      </c>
      <c r="AM39" s="2367"/>
      <c r="AN39" s="2297"/>
      <c r="AO39" s="2317"/>
      <c r="AP39" s="2318"/>
      <c r="AQ39" s="2280"/>
      <c r="AR39" s="2283"/>
      <c r="AS39" s="2129"/>
      <c r="AY39" s="1157">
        <v>19</v>
      </c>
    </row>
    <row customHeight="1" ht="61.949999999999996">
      <c r="A40" s="1372"/>
      <c r="B40" s="1372" t="s">
        <v>146</v>
      </c>
      <c r="C40" s="1372" t="s">
        <v>147</v>
      </c>
      <c r="D40" s="1372" t="s">
        <v>148</v>
      </c>
      <c r="E40" s="1366" t="s">
        <v>472</v>
      </c>
      <c r="F40" s="1366" t="s">
        <v>473</v>
      </c>
      <c r="G40" s="1366" t="s">
        <v>474</v>
      </c>
      <c r="H40" s="1366"/>
      <c r="I40" s="1366" t="s">
        <v>526</v>
      </c>
      <c r="J40" s="1366" t="s">
        <v>477</v>
      </c>
      <c r="K40" s="1366" t="s">
        <v>527</v>
      </c>
      <c r="L40" s="1366" t="s">
        <v>453</v>
      </c>
      <c r="Q40" s="378"/>
      <c r="R40" s="378"/>
      <c r="S40" s="2275"/>
      <c r="T40" s="2211"/>
      <c r="U40" s="304"/>
      <c r="V40" s="2368"/>
      <c r="W40" s="2367"/>
      <c r="X40" s="1985" t="s">
        <v>574</v>
      </c>
      <c r="Y40" s="1985" t="s">
        <v>575</v>
      </c>
      <c r="Z40" s="2367"/>
      <c r="AA40" s="1985" t="s">
        <v>576</v>
      </c>
      <c r="AB40" s="1985" t="s">
        <v>577</v>
      </c>
      <c r="AC40" s="1491" t="s">
        <v>481</v>
      </c>
      <c r="AD40" s="2272" t="s">
        <v>482</v>
      </c>
      <c r="AE40" s="2273"/>
      <c r="AF40" s="2281"/>
      <c r="AG40" s="2368"/>
      <c r="AH40" s="2367"/>
      <c r="AI40" s="1985" t="s">
        <v>574</v>
      </c>
      <c r="AJ40" s="1985" t="s">
        <v>575</v>
      </c>
      <c r="AK40" s="2367"/>
      <c r="AL40" s="1985" t="s">
        <v>576</v>
      </c>
      <c r="AM40" s="1985" t="s">
        <v>577</v>
      </c>
      <c r="AN40" s="1491" t="s">
        <v>481</v>
      </c>
      <c r="AO40" s="2272" t="s">
        <v>482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100</v>
      </c>
      <c r="T41" s="1257" t="s">
        <v>105</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294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294</v>
      </c>
      <c r="B43" s="1365" t="s">
        <v>295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435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436</v>
      </c>
      <c r="AU43" s="502"/>
      <c r="AV43" s="502" t="str">
        <f>IF(T43="","",T43)</f>
        <v>Территория действия тарифа</v>
      </c>
      <c r="AW43" s="502"/>
      <c r="AX43" s="502"/>
      <c r="AY43" s="1157">
        <v>23</v>
      </c>
    </row>
    <row customHeight="1" ht="24">
      <c r="A44" s="1365" t="s">
        <v>294</v>
      </c>
      <c r="B44" s="1365" t="s">
        <v>295</v>
      </c>
      <c r="C44" s="1365" t="s">
        <v>296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566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567</v>
      </c>
      <c r="AU44" s="502"/>
      <c r="AV44" s="502" t="str">
        <f>IF(T44="","",T44)</f>
        <v>Наименование централизованной системы горячего водоснабжения</v>
      </c>
      <c r="AW44" s="502"/>
      <c r="AX44" s="502"/>
      <c r="AY44" s="1157">
        <v>23</v>
      </c>
    </row>
    <row customHeight="1" ht="24">
      <c r="A45" s="1365" t="s">
        <v>294</v>
      </c>
      <c r="B45" s="1365" t="s">
        <v>295</v>
      </c>
      <c r="C45" s="1365" t="s">
        <v>296</v>
      </c>
      <c r="D45" s="1365" t="s">
        <v>579</v>
      </c>
      <c r="E45" s="2261"/>
      <c r="F45" s="2261"/>
      <c r="G45" s="2261"/>
      <c r="H45" s="2261"/>
      <c r="I45" s="2258" t="str">
        <f>S44&amp;".1"</f>
        <v>...1</v>
      </c>
      <c r="J45" s="1365"/>
      <c r="K45" s="1365"/>
      <c r="L45" s="1366"/>
      <c r="P45" s="2259">
        <v>1</v>
      </c>
      <c r="Q45" s="1483"/>
      <c r="R45" s="358"/>
      <c r="S45" s="1495" t="str">
        <f>$I45</f>
        <v>...1</v>
      </c>
      <c r="T45" s="287" t="s">
        <v>519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520</v>
      </c>
      <c r="AU45" s="502"/>
      <c r="AV45" s="502" t="str">
        <f>IF(T45="","",T45)</f>
        <v>Наименование признака дифференциации</v>
      </c>
      <c r="AW45" s="502"/>
      <c r="AX45" s="502"/>
      <c r="AY45" s="1157">
        <v>23</v>
      </c>
    </row>
    <row customHeight="1" ht="24">
      <c r="A46" s="1365" t="s">
        <v>294</v>
      </c>
      <c r="B46" s="1365" t="s">
        <v>295</v>
      </c>
      <c r="C46" s="1365" t="s">
        <v>296</v>
      </c>
      <c r="D46" s="1365" t="s">
        <v>579</v>
      </c>
      <c r="E46" s="2261"/>
      <c r="F46" s="2261"/>
      <c r="G46" s="2261"/>
      <c r="H46" s="2261"/>
      <c r="I46" s="2288"/>
      <c r="J46" s="2258" t="str">
        <f>I45&amp;".1"</f>
        <v>...1.1</v>
      </c>
      <c r="K46" s="1365"/>
      <c r="L46" s="1366" t="s">
        <v>444</v>
      </c>
      <c r="P46" s="2259"/>
      <c r="Q46" s="2259">
        <v>1</v>
      </c>
      <c r="R46" s="359"/>
      <c r="S46" s="1495" t="str">
        <f>$J46</f>
        <v>...1.1</v>
      </c>
      <c r="T46" s="288" t="s">
        <v>445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521</v>
      </c>
      <c r="AU46" s="502"/>
      <c r="AV46" s="502" t="str">
        <f>IF(T46="","",T46)</f>
        <v>Группа потребителей</v>
      </c>
      <c r="AW46" s="502"/>
      <c r="AX46" s="502"/>
      <c r="AY46" s="1157">
        <v>23</v>
      </c>
    </row>
    <row customHeight="1" ht="24">
      <c r="A47" s="1365" t="s">
        <v>294</v>
      </c>
      <c r="B47" s="1365" t="s">
        <v>295</v>
      </c>
      <c r="C47" s="1365" t="s">
        <v>296</v>
      </c>
      <c r="D47" s="1365" t="s">
        <v>579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294</v>
      </c>
      <c r="B48" s="1365" t="s">
        <v>295</v>
      </c>
      <c r="C48" s="1365" t="s">
        <v>296</v>
      </c>
      <c r="D48" s="1365" t="s">
        <v>579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294</v>
      </c>
      <c r="B49" s="1365" t="s">
        <v>295</v>
      </c>
      <c r="C49" s="1365" t="s">
        <v>296</v>
      </c>
      <c r="D49" s="1365" t="s">
        <v>579</v>
      </c>
      <c r="E49" s="2261"/>
      <c r="F49" s="2261"/>
      <c r="G49" s="2261"/>
      <c r="H49" s="2261"/>
      <c r="I49" s="2288"/>
      <c r="J49" s="2258"/>
      <c r="K49" s="1365"/>
      <c r="L49" s="1366"/>
      <c r="P49" s="2259"/>
      <c r="Q49" s="2259"/>
      <c r="R49" s="358"/>
      <c r="S49" s="1280"/>
      <c r="T49" s="289" t="s">
        <v>522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523</v>
      </c>
      <c r="AU49" s="502"/>
      <c r="AV49" s="502" t="str">
        <f>IF(T49="","",T49)</f>
        <v>Добавить значение признака дифференциации</v>
      </c>
      <c r="AW49" s="502"/>
      <c r="AX49" s="502"/>
      <c r="AY49" s="1157">
        <v>20</v>
      </c>
    </row>
    <row customHeight="1" ht="22.049999999999997">
      <c r="A50" s="1365" t="s">
        <v>294</v>
      </c>
      <c r="B50" s="1365" t="s">
        <v>295</v>
      </c>
      <c r="C50" s="1365" t="s">
        <v>296</v>
      </c>
      <c r="D50" s="1365" t="s">
        <v>579</v>
      </c>
      <c r="E50" s="2261"/>
      <c r="F50" s="2261"/>
      <c r="G50" s="2261"/>
      <c r="H50" s="2261"/>
      <c r="I50" s="2258"/>
      <c r="J50" s="1365"/>
      <c r="K50" s="1365"/>
      <c r="L50" s="1366"/>
      <c r="P50" s="2259"/>
      <c r="Q50" s="1483"/>
      <c r="R50" s="358"/>
      <c r="S50" s="1280"/>
      <c r="T50" s="367" t="s">
        <v>450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294</v>
      </c>
      <c r="B51" s="1365" t="s">
        <v>295</v>
      </c>
      <c r="C51" s="1365" t="s">
        <v>296</v>
      </c>
      <c r="D51" s="1365" t="s">
        <v>579</v>
      </c>
      <c r="E51" s="2261"/>
      <c r="F51" s="2261"/>
      <c r="G51" s="2261"/>
      <c r="H51" s="2260"/>
      <c r="I51" s="1365"/>
      <c r="J51" s="1365"/>
      <c r="K51" s="1365"/>
      <c r="L51" s="1366"/>
      <c r="M51" s="1367"/>
      <c r="N51" s="1367"/>
      <c r="O51" s="539"/>
      <c r="P51" s="362"/>
      <c r="Q51" s="377"/>
      <c r="R51" s="357"/>
      <c r="S51" s="1280"/>
      <c r="T51" s="374" t="s">
        <v>524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294</v>
      </c>
      <c r="B52" s="1345" t="s">
        <v>295</v>
      </c>
      <c r="C52" s="1316"/>
      <c r="D52" s="1316"/>
      <c r="E52" s="2261"/>
      <c r="F52" s="2260"/>
      <c r="G52" s="1316"/>
      <c r="H52" s="1316"/>
      <c r="I52" s="1316"/>
      <c r="J52" s="1316"/>
      <c r="K52" s="1316"/>
      <c r="L52" s="1496"/>
      <c r="M52" s="1323"/>
      <c r="N52" s="1323"/>
      <c r="P52" s="1318"/>
      <c r="Q52" s="1319"/>
      <c r="R52" s="1318"/>
      <c r="S52" s="1324"/>
      <c r="T52" s="1327" t="s">
        <v>180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294</v>
      </c>
      <c r="B53" s="1345"/>
      <c r="C53" s="1345"/>
      <c r="D53" s="1345"/>
      <c r="E53" s="2260"/>
      <c r="F53" s="1345"/>
      <c r="G53" s="1345"/>
      <c r="H53" s="1345"/>
      <c r="I53" s="1345"/>
      <c r="J53" s="1345"/>
      <c r="K53" s="1345"/>
      <c r="L53" s="1348"/>
      <c r="M53" s="1323"/>
      <c r="N53" s="1323"/>
      <c r="O53" s="520"/>
      <c r="P53" s="382"/>
      <c r="Q53" s="1346"/>
      <c r="R53" s="382"/>
      <c r="S53" s="1324"/>
      <c r="T53" s="1327" t="s">
        <v>181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204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E26F7-B79F-A1F7-B539-0.DDFC6A9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435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436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566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567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440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441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537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538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540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541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504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180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181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452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453</v>
      </c>
      <c r="P24" s="1510"/>
      <c r="Q24" s="1512"/>
      <c r="R24" s="1512"/>
      <c r="AA24" s="1509" t="s">
        <v>455</v>
      </c>
      <c r="AC24" s="1509" t="s">
        <v>456</v>
      </c>
      <c r="AD24" s="1509" t="s">
        <v>505</v>
      </c>
      <c r="AH24" s="1509" t="s">
        <v>505</v>
      </c>
      <c r="AK24" s="1509" t="s">
        <v>542</v>
      </c>
      <c r="AL24" s="1509" t="s">
        <v>505</v>
      </c>
      <c r="AP24" s="1509" t="s">
        <v>505</v>
      </c>
      <c r="AY24" s="1509" t="s">
        <v>455</v>
      </c>
      <c r="BA24" s="1509" t="s">
        <v>456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Муниципальное унитарное предприятие Белоярского района «Белоярские коммунальные системы»</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458</v>
      </c>
      <c r="T32" s="2252"/>
      <c r="U32" s="1374"/>
      <c r="V32" s="2266" t="str">
        <f>IF(TITLE_DATE_PR_CHANGE="",IF(TITLE_DATE_PR="","",TITLE_DATE_PR),TITLE_DATE_PR_CHANGE)</f>
        <v>45985</v>
      </c>
      <c r="W32" s="2266"/>
      <c r="X32" s="2266"/>
      <c r="Y32" s="2266"/>
      <c r="Z32" s="2266"/>
      <c r="AA32" s="2266"/>
      <c r="AB32" s="2266"/>
      <c r="AC32" s="328"/>
      <c r="AD32" s="2266" t="str">
        <f>IF(TITLE_DATE_PR_CHANGE="",IF(TITLE_DATE_PR="","",TITLE_DATE_PR),TITLE_DATE_PR_CHANGE)</f>
        <v>45985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459</v>
      </c>
      <c r="T33" s="2252"/>
      <c r="U33" s="1374"/>
      <c r="V33" s="2253" t="str">
        <f>IF(TITLE_NUMBER_PR_CHANGE="",IF(TITLE_NUMBER_PR="","",TITLE_NUMBER_PR),TITLE_NUMBER_PR_CHANGE)</f>
        <v>01-02/2685; 01-02/2686; 01-02/2687; 01-02/2688; 01-02/2689</v>
      </c>
      <c r="W33" s="2253"/>
      <c r="X33" s="2253"/>
      <c r="Y33" s="2253"/>
      <c r="Z33" s="2253"/>
      <c r="AA33" s="2253"/>
      <c r="AB33" s="2253"/>
      <c r="AC33" s="328"/>
      <c r="AD33" s="2253" t="str">
        <f>IF(TITLE_NUMBER_PR_CHANGE="",IF(TITLE_NUMBER_PR="","",TITLE_NUMBER_PR),TITLE_NUMBER_PR_CHANGE)</f>
        <v>01-02/2685; 01-02/2686; 01-02/2687; 01-02/2688; 01-02/2689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458</v>
      </c>
      <c r="T36" s="2252"/>
      <c r="U36" s="1374"/>
      <c r="V36" s="2266" t="str">
        <f>IF(TITLE_DATE_PR_CHANGE="",IF(TITLE_DATE_PR="","",TITLE_DATE_PR),TITLE_DATE_PR_CHANGE)</f>
        <v>45985</v>
      </c>
      <c r="W36" s="2266"/>
      <c r="X36" s="2266"/>
      <c r="Y36" s="2266"/>
      <c r="Z36" s="2266"/>
      <c r="AA36" s="2266"/>
      <c r="AB36" s="2266"/>
      <c r="AC36" s="328"/>
      <c r="AD36" s="2266" t="str">
        <f>IF(TITLE_DATE_PR_CHANGE="",IF(TITLE_DATE_PR="","",TITLE_DATE_PR),TITLE_DATE_PR_CHANGE)</f>
        <v>45985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459</v>
      </c>
      <c r="T37" s="2252"/>
      <c r="U37" s="1374"/>
      <c r="V37" s="2253" t="str">
        <f>IF(TITLE_NUMBER_PR_CHANGE="",IF(TITLE_NUMBER_PR="","",TITLE_NUMBER_PR),TITLE_NUMBER_PR_CHANGE)</f>
        <v>01-02/2685; 01-02/2686; 01-02/2687; 01-02/2688; 01-02/2689</v>
      </c>
      <c r="W37" s="2253"/>
      <c r="X37" s="2253"/>
      <c r="Y37" s="2253"/>
      <c r="Z37" s="2253"/>
      <c r="AA37" s="2253"/>
      <c r="AB37" s="2253"/>
      <c r="AC37" s="328"/>
      <c r="AD37" s="2253" t="str">
        <f>IF(TITLE_NUMBER_PR_CHANGE="",IF(TITLE_NUMBER_PR="","",TITLE_NUMBER_PR),TITLE_NUMBER_PR_CHANGE)</f>
        <v>01-02/2685; 01-02/2686; 01-02/2687; 01-02/2688; 01-02/2689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462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462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338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339</v>
      </c>
      <c r="BI40" s="1157">
        <v>14</v>
      </c>
    </row>
    <row customHeight="1" ht="14.699999999999998">
      <c r="Q41" s="293"/>
      <c r="R41" s="378"/>
      <c r="S41" s="2275" t="s">
        <v>89</v>
      </c>
      <c r="T41" s="2211" t="s">
        <v>543</v>
      </c>
      <c r="U41" s="303"/>
      <c r="V41" s="2276" t="s">
        <v>464</v>
      </c>
      <c r="W41" s="2277"/>
      <c r="X41" s="2277"/>
      <c r="Y41" s="2277"/>
      <c r="Z41" s="2277"/>
      <c r="AA41" s="2277"/>
      <c r="AB41" s="2278"/>
      <c r="AC41" s="2279" t="s">
        <v>465</v>
      </c>
      <c r="AD41" s="2330" t="s">
        <v>544</v>
      </c>
      <c r="AE41" s="2293"/>
      <c r="AF41" s="2293"/>
      <c r="AG41" s="2331"/>
      <c r="AH41" s="2330" t="s">
        <v>545</v>
      </c>
      <c r="AI41" s="2293"/>
      <c r="AJ41" s="2293"/>
      <c r="AK41" s="2331"/>
      <c r="AL41" s="2330" t="s">
        <v>546</v>
      </c>
      <c r="AM41" s="2293"/>
      <c r="AN41" s="2293"/>
      <c r="AO41" s="2331"/>
      <c r="AP41" s="2330" t="s">
        <v>547</v>
      </c>
      <c r="AQ41" s="2293"/>
      <c r="AR41" s="2293"/>
      <c r="AS41" s="2331"/>
      <c r="AT41" s="2276" t="s">
        <v>464</v>
      </c>
      <c r="AU41" s="2277"/>
      <c r="AV41" s="2277"/>
      <c r="AW41" s="2277"/>
      <c r="AX41" s="2277"/>
      <c r="AY41" s="2277"/>
      <c r="AZ41" s="2278"/>
      <c r="BA41" s="2279" t="s">
        <v>465</v>
      </c>
      <c r="BB41" s="2282" t="s">
        <v>467</v>
      </c>
      <c r="BC41" s="2129"/>
      <c r="BI41" s="1157">
        <v>14</v>
      </c>
    </row>
    <row customHeight="1" ht="35.699999999999996">
      <c r="Q42" s="293"/>
      <c r="R42" s="378"/>
      <c r="S42" s="2275"/>
      <c r="T42" s="2211"/>
      <c r="U42" s="1033"/>
      <c r="V42" s="2194" t="s">
        <v>548</v>
      </c>
      <c r="W42" s="2195"/>
      <c r="X42" s="2194" t="s">
        <v>549</v>
      </c>
      <c r="Y42" s="2195"/>
      <c r="Z42" s="2296" t="s">
        <v>550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548</v>
      </c>
      <c r="AU42" s="2195"/>
      <c r="AV42" s="2194" t="s">
        <v>549</v>
      </c>
      <c r="AW42" s="2195"/>
      <c r="AX42" s="2296" t="s">
        <v>550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146</v>
      </c>
      <c r="C44" s="1372" t="s">
        <v>147</v>
      </c>
      <c r="D44" s="1372" t="s">
        <v>148</v>
      </c>
      <c r="E44" s="1366" t="s">
        <v>472</v>
      </c>
      <c r="F44" s="1366" t="s">
        <v>473</v>
      </c>
      <c r="G44" s="1366" t="s">
        <v>474</v>
      </c>
      <c r="H44" s="1366" t="s">
        <v>475</v>
      </c>
      <c r="I44" s="1366" t="s">
        <v>476</v>
      </c>
      <c r="J44" s="1366" t="s">
        <v>477</v>
      </c>
      <c r="K44" s="1366" t="s">
        <v>478</v>
      </c>
      <c r="L44" s="1366" t="s">
        <v>453</v>
      </c>
      <c r="Q44" s="293"/>
      <c r="R44" s="378"/>
      <c r="S44" s="2275"/>
      <c r="T44" s="2211"/>
      <c r="U44" s="304"/>
      <c r="V44" s="1481" t="s">
        <v>514</v>
      </c>
      <c r="W44" s="1481" t="s">
        <v>515</v>
      </c>
      <c r="X44" s="1481" t="s">
        <v>514</v>
      </c>
      <c r="Y44" s="1481" t="s">
        <v>515</v>
      </c>
      <c r="Z44" s="1491" t="s">
        <v>481</v>
      </c>
      <c r="AA44" s="2272" t="s">
        <v>482</v>
      </c>
      <c r="AB44" s="2273"/>
      <c r="AC44" s="2281"/>
      <c r="AD44" s="2335"/>
      <c r="AE44" s="2336"/>
      <c r="AF44" s="2336"/>
      <c r="AG44" s="2337"/>
      <c r="AH44" s="2335"/>
      <c r="AI44" s="2336"/>
      <c r="AJ44" s="2336"/>
      <c r="AK44" s="2337"/>
      <c r="AL44" s="2335"/>
      <c r="AM44" s="2336"/>
      <c r="AN44" s="2336"/>
      <c r="AO44" s="2337"/>
      <c r="AP44" s="2335"/>
      <c r="AQ44" s="2336"/>
      <c r="AR44" s="2336"/>
      <c r="AS44" s="2337"/>
      <c r="AT44" s="1481" t="s">
        <v>514</v>
      </c>
      <c r="AU44" s="1481" t="s">
        <v>515</v>
      </c>
      <c r="AV44" s="1481" t="s">
        <v>514</v>
      </c>
      <c r="AW44" s="1481" t="s">
        <v>515</v>
      </c>
      <c r="AX44" s="1491" t="s">
        <v>481</v>
      </c>
      <c r="AY44" s="2272" t="s">
        <v>482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100</v>
      </c>
      <c r="T45" s="1257" t="s">
        <v>105</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299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299</v>
      </c>
      <c r="B47" s="1365" t="s">
        <v>300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435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436</v>
      </c>
      <c r="BE47" s="502"/>
      <c r="BF47" s="502" t="str">
        <f>IF(T47="","",T47)</f>
        <v>Территория действия тарифа</v>
      </c>
      <c r="BG47" s="502"/>
      <c r="BH47" s="502"/>
      <c r="BI47" s="1157">
        <v>21</v>
      </c>
    </row>
    <row customHeight="1" ht="35.699999999999996">
      <c r="A48" s="1365" t="s">
        <v>299</v>
      </c>
      <c r="B48" s="1365" t="s">
        <v>300</v>
      </c>
      <c r="C48" s="1365" t="s">
        <v>301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566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567</v>
      </c>
      <c r="BE48" s="502"/>
      <c r="BF48" s="502" t="str">
        <f>IF(T48="","",T48)</f>
        <v>Наименование централизованной системы горячего водоснабжения</v>
      </c>
      <c r="BG48" s="502"/>
      <c r="BH48" s="502"/>
      <c r="BI48" s="1157">
        <v>34</v>
      </c>
    </row>
    <row s="1644" customFormat="1" customHeight="1" ht="0">
      <c r="A49" s="1345" t="s">
        <v>299</v>
      </c>
      <c r="B49" s="1345" t="s">
        <v>300</v>
      </c>
      <c r="C49" s="1345" t="s">
        <v>301</v>
      </c>
      <c r="D49" s="1345" t="s">
        <v>580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440</v>
      </c>
      <c r="BE49" s="502"/>
      <c r="BF49" s="502" t="str">
        <f>IF(T49="","",T49)</f>
        <v/>
      </c>
      <c r="BG49" s="502"/>
      <c r="BH49" s="502"/>
      <c r="BI49" s="513">
        <v>0</v>
      </c>
    </row>
    <row s="1644" customFormat="1" customHeight="1" ht="0">
      <c r="A50" s="1345" t="s">
        <v>299</v>
      </c>
      <c r="B50" s="1345" t="s">
        <v>300</v>
      </c>
      <c r="C50" s="1345" t="s">
        <v>301</v>
      </c>
      <c r="D50" s="1345" t="s">
        <v>580</v>
      </c>
      <c r="E50" s="2261"/>
      <c r="F50" s="2261"/>
      <c r="G50" s="2261"/>
      <c r="H50" s="2261"/>
      <c r="I50" s="2258" t="str">
        <f>S49&amp;".1"</f>
        <v>.1</v>
      </c>
      <c r="J50" s="1345"/>
      <c r="K50" s="1345"/>
      <c r="L50" s="1348" t="s">
        <v>441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299</v>
      </c>
      <c r="B51" s="1345" t="s">
        <v>300</v>
      </c>
      <c r="C51" s="1345" t="s">
        <v>301</v>
      </c>
      <c r="D51" s="1345" t="s">
        <v>580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299</v>
      </c>
      <c r="B52" s="1365" t="s">
        <v>300</v>
      </c>
      <c r="C52" s="1365" t="s">
        <v>301</v>
      </c>
      <c r="D52" s="1365" t="s">
        <v>580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537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538</v>
      </c>
      <c r="AT53" s="1395"/>
      <c r="AU53" s="1498"/>
      <c r="AV53" s="1395"/>
      <c r="AW53" s="1498"/>
      <c r="AX53" s="1395"/>
      <c r="AY53" s="1395"/>
      <c r="AZ53" s="1395"/>
      <c r="BA53" s="1395"/>
      <c r="BB53" s="1399"/>
      <c r="BC53" s="2256"/>
      <c r="BE53" s="502"/>
      <c r="BF53" s="502"/>
      <c r="BG53" s="502"/>
      <c r="BH53" s="502"/>
      <c r="BI53" s="1157">
        <v>11</v>
      </c>
    </row>
    <row customHeight="1" ht="11.549999999999999">
      <c r="A54" s="1365" t="s">
        <v>299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299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540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299</v>
      </c>
      <c r="B56" s="1365" t="s">
        <v>300</v>
      </c>
      <c r="C56" s="1365" t="s">
        <v>301</v>
      </c>
      <c r="D56" s="1365" t="s">
        <v>580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541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299</v>
      </c>
      <c r="B57" s="1365" t="s">
        <v>300</v>
      </c>
      <c r="C57" s="1365" t="s">
        <v>301</v>
      </c>
      <c r="D57" s="1365" t="s">
        <v>580</v>
      </c>
      <c r="E57" s="2261"/>
      <c r="F57" s="2261"/>
      <c r="G57" s="2261"/>
      <c r="H57" s="2261"/>
      <c r="I57" s="2288"/>
      <c r="J57" s="2258"/>
      <c r="K57" s="1365"/>
      <c r="L57" s="1366"/>
      <c r="P57" s="2259"/>
      <c r="Q57" s="2259"/>
      <c r="R57" s="358"/>
      <c r="S57" s="1280"/>
      <c r="T57" s="289" t="s">
        <v>504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299</v>
      </c>
      <c r="B58" s="1345" t="s">
        <v>300</v>
      </c>
      <c r="C58" s="1345" t="s">
        <v>301</v>
      </c>
      <c r="D58" s="1345" t="s">
        <v>580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299</v>
      </c>
      <c r="B59" s="1345" t="s">
        <v>300</v>
      </c>
      <c r="C59" s="1345" t="s">
        <v>301</v>
      </c>
      <c r="D59" s="1345" t="s">
        <v>580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299</v>
      </c>
      <c r="B60" s="1345" t="s">
        <v>300</v>
      </c>
      <c r="C60" s="1345" t="s">
        <v>301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299</v>
      </c>
      <c r="B61" s="1345" t="s">
        <v>300</v>
      </c>
      <c r="C61" s="1316"/>
      <c r="D61" s="1316"/>
      <c r="E61" s="2261"/>
      <c r="F61" s="2260"/>
      <c r="G61" s="1316"/>
      <c r="H61" s="1316"/>
      <c r="I61" s="1316"/>
      <c r="J61" s="1316"/>
      <c r="K61" s="1316"/>
      <c r="L61" s="1496"/>
      <c r="M61" s="1323"/>
      <c r="N61" s="1323"/>
      <c r="P61" s="1318"/>
      <c r="Q61" s="1319"/>
      <c r="R61" s="1318"/>
      <c r="S61" s="1324"/>
      <c r="T61" s="1327" t="s">
        <v>180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299</v>
      </c>
      <c r="B62" s="1345"/>
      <c r="C62" s="1345"/>
      <c r="D62" s="1345"/>
      <c r="E62" s="2260"/>
      <c r="F62" s="1345"/>
      <c r="G62" s="1345"/>
      <c r="H62" s="1345"/>
      <c r="I62" s="1345"/>
      <c r="J62" s="1345"/>
      <c r="K62" s="1345"/>
      <c r="L62" s="1348"/>
      <c r="M62" s="1323"/>
      <c r="N62" s="1323"/>
      <c r="O62" s="520"/>
      <c r="P62" s="382"/>
      <c r="Q62" s="1346"/>
      <c r="R62" s="382"/>
      <c r="S62" s="1324"/>
      <c r="T62" s="1327" t="s">
        <v>181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204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2F873-14AC-01F4-44AD-0.9950BBB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581</v>
      </c>
      <c r="D2" s="1640"/>
      <c r="E2" s="548">
        <f>B2</f>
        <v>0</v>
      </c>
      <c r="F2" s="549"/>
      <c r="G2" s="1648" t="s">
        <v>582</v>
      </c>
      <c r="H2" s="1648" t="s">
        <v>582</v>
      </c>
      <c r="I2" s="1648" t="s">
        <v>582</v>
      </c>
      <c r="J2" s="291" t="s">
        <v>583</v>
      </c>
      <c r="K2" s="545"/>
      <c r="AF2" s="1633">
        <v>0</v>
      </c>
    </row>
    <row s="1644" customFormat="1" customHeight="1" ht="0.75" hidden="1">
      <c r="B3" s="2101"/>
      <c r="C3" s="1169"/>
      <c r="D3" s="550"/>
      <c r="E3" s="551"/>
      <c r="F3" s="552" t="s">
        <v>584</v>
      </c>
      <c r="G3" s="553"/>
      <c r="H3" s="553">
        <f>H4*H5+H7</f>
        <v>0</v>
      </c>
      <c r="I3" s="553">
        <f>I4*I5+I6</f>
        <v>0</v>
      </c>
      <c r="J3" s="554"/>
      <c r="AF3" s="1638">
        <v>0</v>
      </c>
    </row>
    <row customHeight="1" ht="23.25" hidden="1">
      <c r="B4" s="2101"/>
      <c r="C4" s="1169"/>
      <c r="D4" s="1640"/>
      <c r="E4" s="548" t="str">
        <f>B2&amp;".1"</f>
        <v>.1</v>
      </c>
      <c r="F4" s="555" t="s">
        <v>585</v>
      </c>
      <c r="G4" s="556"/>
      <c r="H4" s="543"/>
      <c r="I4" s="543"/>
      <c r="J4" s="291" t="s">
        <v>586</v>
      </c>
      <c r="K4" s="545"/>
      <c r="AF4" s="1633">
        <v>0</v>
      </c>
    </row>
    <row customHeight="1" ht="18.75" hidden="1">
      <c r="B5" s="2101"/>
      <c r="C5" s="1169"/>
      <c r="D5" s="1640"/>
      <c r="E5" s="548" t="str">
        <f>B2&amp;".2"</f>
        <v>.2</v>
      </c>
      <c r="F5" s="555" t="s">
        <v>587</v>
      </c>
      <c r="G5" s="1648" t="s">
        <v>588</v>
      </c>
      <c r="H5" s="543"/>
      <c r="I5" s="543"/>
      <c r="J5" s="291"/>
      <c r="K5" s="545"/>
      <c r="AF5" s="1633">
        <v>0</v>
      </c>
    </row>
    <row customHeight="1" ht="18.75" hidden="1">
      <c r="B6" s="2101"/>
      <c r="C6" s="1169"/>
      <c r="D6" s="1640"/>
      <c r="E6" s="548" t="str">
        <f>B2&amp;".3"</f>
        <v>.3</v>
      </c>
      <c r="F6" s="555" t="s">
        <v>589</v>
      </c>
      <c r="G6" s="1648" t="s">
        <v>588</v>
      </c>
      <c r="H6" s="543"/>
      <c r="I6" s="543"/>
      <c r="J6" s="291"/>
      <c r="K6" s="545"/>
      <c r="AF6" s="1633">
        <v>0</v>
      </c>
    </row>
    <row customHeight="1" ht="18.75" hidden="1">
      <c r="B7" s="2101"/>
      <c r="C7" s="1169"/>
      <c r="D7" s="1640"/>
      <c r="E7" s="548" t="str">
        <f>B2&amp;".4"</f>
        <v>.4</v>
      </c>
      <c r="F7" s="555" t="s">
        <v>590</v>
      </c>
      <c r="G7" s="1648" t="s">
        <v>582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588</v>
      </c>
      <c r="H9" s="543"/>
      <c r="I9" s="543"/>
      <c r="J9" s="544" t="s">
        <v>591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592</v>
      </c>
      <c r="H11" s="543"/>
      <c r="I11" s="543"/>
      <c r="J11" s="291" t="s">
        <v>593</v>
      </c>
      <c r="K11" s="545"/>
      <c r="AF11" s="1633">
        <v>0</v>
      </c>
    </row>
    <row customHeight="1" ht="11.25" hidden="1">
      <c r="AF12" s="1633">
        <v>0</v>
      </c>
    </row>
    <row customHeight="1" ht="22.5" hidden="1">
      <c r="D13" s="1640"/>
      <c r="E13" s="548"/>
      <c r="F13" s="542"/>
      <c r="G13" s="971" t="s">
        <v>594</v>
      </c>
      <c r="H13" s="547"/>
      <c r="I13" s="547"/>
      <c r="J13" s="747" t="s">
        <v>595</v>
      </c>
      <c r="K13" s="545"/>
      <c r="AF13" s="1633">
        <v>0</v>
      </c>
    </row>
    <row customHeight="1" ht="11.25" hidden="1">
      <c r="AF14" s="1633">
        <v>0</v>
      </c>
    </row>
    <row customHeight="1" ht="22.5" hidden="1">
      <c r="D15" s="1640"/>
      <c r="E15" s="548"/>
      <c r="F15" s="542"/>
      <c r="G15" s="1648" t="s">
        <v>596</v>
      </c>
      <c r="H15" s="547"/>
      <c r="I15" s="547"/>
      <c r="J15" s="291" t="s">
        <v>597</v>
      </c>
      <c r="K15" s="545"/>
      <c r="AF15" s="1633">
        <v>0</v>
      </c>
    </row>
    <row customHeight="1" ht="11.25" hidden="1">
      <c r="AF16" s="1633">
        <v>0</v>
      </c>
    </row>
    <row customHeight="1" ht="22.5" hidden="1">
      <c r="D17" s="1640"/>
      <c r="E17" s="548"/>
      <c r="F17" s="542"/>
      <c r="G17" s="1648" t="s">
        <v>598</v>
      </c>
      <c r="H17" s="547"/>
      <c r="I17" s="547"/>
      <c r="J17" s="291" t="s">
        <v>599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Муниципальное унитарное предприятие Белоярского района «Белоярские коммунальные системы»</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128</v>
      </c>
      <c r="AF24" s="1638">
        <v>1</v>
      </c>
    </row>
    <row customHeight="1" ht="11.549999999999999">
      <c r="E25" s="713"/>
      <c r="F25" s="2369" t="s">
        <v>118</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600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601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338</v>
      </c>
      <c r="F28" s="2372"/>
      <c r="G28" s="2372"/>
      <c r="H28" s="1647"/>
      <c r="I28" s="1647"/>
      <c r="J28" s="2129"/>
      <c r="AF28" s="1633">
        <v>11</v>
      </c>
    </row>
    <row customHeight="1" ht="24">
      <c r="E29" s="1648" t="s">
        <v>89</v>
      </c>
      <c r="F29" s="1655" t="s">
        <v>340</v>
      </c>
      <c r="G29" s="1655" t="s">
        <v>602</v>
      </c>
      <c r="H29" s="1655" t="s">
        <v>341</v>
      </c>
      <c r="I29" s="1655" t="s">
        <v>341</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588</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588</v>
      </c>
      <c r="H31" s="560">
        <f>SUMIF($K33:$K71,$K31,H33:H71)</f>
        <v>0</v>
      </c>
      <c r="I31" s="560">
        <f>SUMIF($K33:$K71,$K31,I33:I71)</f>
        <v>0</v>
      </c>
      <c r="J31" s="291" t="str">
        <f>FHD_NOTE_P_2</f>
        <v>Указывается суммарная себестоимость производимых товаров.</v>
      </c>
      <c r="K31" s="1638" t="s">
        <v>603</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588</v>
      </c>
      <c r="H32" s="559"/>
      <c r="I32" s="559"/>
      <c r="J32" s="291" t="str">
        <f>FHD_NOTE_P_3</f>
        <v/>
      </c>
      <c r="K32" s="1638" t="str">
        <f>IF((LEN(E32)-LEN(SUBSTITUTE(E32,".","")))/LEN(".")=1,"p","")</f>
        <v>p</v>
      </c>
      <c r="AF32" s="1633">
        <v>11</v>
      </c>
    </row>
    <row customHeight="1" ht="11.25">
      <c r="A33" s="2373" t="s">
        <v>604</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588</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605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606</v>
      </c>
      <c r="D41" s="1640"/>
      <c r="E41" s="548" t="str">
        <f>FHD_NUM_P_5</f>
        <v/>
      </c>
      <c r="F41" s="1526" t="str">
        <f>FHD_P_5</f>
        <v/>
      </c>
      <c r="G41" s="1880" t="s">
        <v>588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588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588</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588</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607</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608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609</v>
      </c>
      <c r="C47" s="1638"/>
      <c r="D47" s="577"/>
      <c r="E47" s="548" t="str">
        <f>FHD_NUM_P_11</f>
        <v>2.4</v>
      </c>
      <c r="F47" s="1526" t="str">
        <f>FHD_P_11</f>
        <v>Расходы на приобретение холодной воды, используемой в технологическом процессе</v>
      </c>
      <c r="G47" s="1880" t="s">
        <v>588</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610</v>
      </c>
      <c r="C48" s="1638"/>
      <c r="D48" s="1640"/>
      <c r="E48" s="548" t="str">
        <f>FHD_NUM_P_12</f>
        <v>2.5</v>
      </c>
      <c r="F48" s="1526" t="str">
        <f>FHD_P_12</f>
        <v>Расходы на  химические реагенты, используемые в технологическом процессе</v>
      </c>
      <c r="G48" s="1880" t="s">
        <v>588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588</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588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588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588</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588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588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588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588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588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588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588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588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588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588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588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588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588</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344</v>
      </c>
      <c r="H66" s="1651" t="s">
        <v>611</v>
      </c>
      <c r="I66" s="1651" t="s">
        <v>611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612</v>
      </c>
      <c r="C67" s="1638"/>
      <c r="D67" s="1640"/>
      <c r="E67" s="548" t="str">
        <f>FHD_NUM_P_31</f>
        <v/>
      </c>
      <c r="F67" s="1526" t="str">
        <f>FHD_P_31</f>
        <v/>
      </c>
      <c r="G67" s="1880" t="s">
        <v>588</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344</v>
      </c>
      <c r="H68" s="1651" t="s">
        <v>611</v>
      </c>
      <c r="I68" s="1651" t="s">
        <v>611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588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613</v>
      </c>
      <c r="G71" s="574"/>
      <c r="H71" s="575"/>
      <c r="I71" s="575"/>
      <c r="J71" s="303"/>
      <c r="K71" s="1638"/>
      <c r="L71" s="1638"/>
      <c r="M71" s="1638"/>
      <c r="R71" s="1638"/>
      <c r="U71" s="546"/>
      <c r="AA71" s="1634"/>
      <c r="AB71" s="1634"/>
      <c r="AC71" s="1634"/>
      <c r="AD71" s="1634"/>
      <c r="AE71" s="1634"/>
      <c r="AF71" s="1162">
        <v>14</v>
      </c>
    </row>
    <row s="1368" customFormat="1" customHeight="1" ht="18.75">
      <c r="A72" s="991" t="s">
        <v>614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588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588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588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588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588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588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588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588</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615</v>
      </c>
      <c r="C80" s="1638"/>
      <c r="D80" s="1640"/>
      <c r="E80" s="548" t="str">
        <f>FHD_NUM_P_42</f>
        <v/>
      </c>
      <c r="F80" s="2075" t="str">
        <f>FHD_P_42</f>
        <v/>
      </c>
      <c r="G80" s="2073" t="s">
        <v>588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344</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616</v>
      </c>
      <c r="C82" s="737"/>
      <c r="D82" s="735"/>
      <c r="E82" s="548" t="str">
        <f>FHD_NUM_P_44</f>
        <v/>
      </c>
      <c r="F82" s="1882" t="str">
        <f>FHD_P_44</f>
        <v/>
      </c>
      <c r="G82" s="1883" t="s">
        <v>617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617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617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617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617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617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617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617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594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618</v>
      </c>
      <c r="C91" s="737"/>
      <c r="D91" s="735"/>
      <c r="E91" s="548" t="str">
        <f>FHD_NUM_P_53</f>
        <v/>
      </c>
      <c r="F91" s="1882" t="str">
        <f>FHD_P_53</f>
        <v/>
      </c>
      <c r="G91" s="1883" t="s">
        <v>617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617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619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594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620</v>
      </c>
      <c r="D96" s="1640"/>
      <c r="E96" s="548" t="str">
        <f>FHD_NUM_P_58</f>
        <v/>
      </c>
      <c r="F96" s="1882" t="str">
        <f>FHD_P_58</f>
        <v/>
      </c>
      <c r="G96" s="1883" t="s">
        <v>617</v>
      </c>
      <c r="H96" s="979"/>
      <c r="I96" s="579"/>
      <c r="J96" s="291" t="str">
        <f>FHD_NOTE_P_58</f>
        <v/>
      </c>
      <c r="K96" s="545"/>
      <c r="AF96" s="1633">
        <v>0</v>
      </c>
    </row>
    <row customHeight="1" ht="18.75" hidden="1">
      <c r="A97" s="2373"/>
      <c r="D97" s="1640"/>
      <c r="E97" s="548" t="str">
        <f>FHD_NUM_P_59</f>
        <v/>
      </c>
      <c r="F97" s="1882" t="str">
        <f>FHD_P_59</f>
        <v/>
      </c>
      <c r="G97" s="1883" t="s">
        <v>617</v>
      </c>
      <c r="H97" s="979"/>
      <c r="I97" s="579"/>
      <c r="J97" s="291" t="str">
        <f>FHD_NOTE_P_59</f>
        <v/>
      </c>
      <c r="K97" s="545"/>
      <c r="AF97" s="1633">
        <v>0</v>
      </c>
    </row>
    <row customHeight="1" ht="18.75" hidden="1">
      <c r="A98" s="2373"/>
      <c r="D98" s="1640"/>
      <c r="E98" s="548" t="str">
        <f>FHD_NUM_P_60</f>
        <v/>
      </c>
      <c r="F98" s="1882" t="str">
        <f>FHD_P_60</f>
        <v/>
      </c>
      <c r="G98" s="1883" t="s">
        <v>617</v>
      </c>
      <c r="H98" s="979"/>
      <c r="I98" s="579"/>
      <c r="J98" s="291" t="str">
        <f>FHD_NOTE_P_60</f>
        <v/>
      </c>
      <c r="K98" s="545"/>
      <c r="AF98" s="1633">
        <v>0</v>
      </c>
    </row>
    <row s="1368" customFormat="1" customHeight="1" ht="18.75">
      <c r="A99" s="2373" t="s">
        <v>621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592</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622</v>
      </c>
      <c r="G101" s="574"/>
      <c r="H101" s="575"/>
      <c r="I101" s="575"/>
      <c r="J101" s="1006" t="s">
        <v>623</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592</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619</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624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619</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619</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619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619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619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619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625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625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626</v>
      </c>
      <c r="H112" s="579"/>
      <c r="I112" s="579"/>
      <c r="J112" s="291" t="str">
        <f>FHD_NOTE_P_72</f>
        <v/>
      </c>
      <c r="K112" s="545"/>
      <c r="AF112" s="1633">
        <v>19</v>
      </c>
    </row>
    <row customHeight="1" ht="18.75">
      <c r="A113" s="991" t="s">
        <v>627</v>
      </c>
      <c r="D113" s="1640"/>
      <c r="E113" s="548" t="str">
        <f>FHD_NUM_P_73</f>
        <v>14</v>
      </c>
      <c r="F113" s="1882" t="str">
        <f>FHD_P_73</f>
        <v>Среднесписочная численность административно-управленческого персонала</v>
      </c>
      <c r="G113" s="972" t="s">
        <v>626</v>
      </c>
      <c r="H113" s="970"/>
      <c r="I113" s="970"/>
      <c r="J113" s="291" t="str">
        <f>FHD_NOTE_P_73</f>
        <v/>
      </c>
      <c r="K113" s="545"/>
      <c r="AF113" s="1633">
        <v>0</v>
      </c>
    </row>
    <row customHeight="1" ht="33.75" hidden="1">
      <c r="A114" s="991" t="s">
        <v>628</v>
      </c>
      <c r="D114" s="1640"/>
      <c r="E114" s="548" t="str">
        <f>FHD_NUM_P_74</f>
        <v/>
      </c>
      <c r="F114" s="1882" t="str">
        <f>FHD_P_74</f>
        <v/>
      </c>
      <c r="G114" s="1878" t="s">
        <v>629</v>
      </c>
      <c r="H114" s="579"/>
      <c r="I114" s="579"/>
      <c r="J114" s="291" t="str">
        <f>FHD_NOTE_P_74</f>
        <v/>
      </c>
      <c r="K114" s="545"/>
      <c r="AF114" s="1633">
        <v>0</v>
      </c>
    </row>
    <row s="1637" customFormat="1" customHeight="1" ht="18.75" hidden="1">
      <c r="A115" s="2375" t="s">
        <v>630</v>
      </c>
      <c r="B115" s="912"/>
      <c r="C115" s="737"/>
      <c r="D115" s="735"/>
      <c r="E115" s="548" t="str">
        <f>FHD_NUM_P_75</f>
        <v/>
      </c>
      <c r="F115" s="1882" t="str">
        <f>FHD_P_75</f>
        <v/>
      </c>
      <c r="G115" s="1878" t="s">
        <v>594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594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594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631</v>
      </c>
      <c r="G119" s="749"/>
      <c r="H119" s="750"/>
      <c r="I119" s="750"/>
      <c r="J119" s="1005" t="s">
        <v>632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633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596</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622</v>
      </c>
      <c r="G122" s="574"/>
      <c r="H122" s="575"/>
      <c r="I122" s="575"/>
      <c r="J122" s="1006" t="s">
        <v>634</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598</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622</v>
      </c>
      <c r="G125" s="574"/>
      <c r="H125" s="575"/>
      <c r="I125" s="575"/>
      <c r="J125" s="1006" t="s">
        <v>635</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636</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637</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624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344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624</v>
      </c>
      <c r="D129" s="1640"/>
      <c r="E129" s="548" t="str">
        <f>FHD_NUM_P_83</f>
        <v>19.1</v>
      </c>
      <c r="F129" s="1526" t="str">
        <f>FHD_P_83</f>
        <v>Информация о показателях физического износа объектов теплоснабжения</v>
      </c>
      <c r="G129" s="1880" t="s">
        <v>344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624</v>
      </c>
      <c r="D130" s="1640"/>
      <c r="E130" s="548" t="str">
        <f>FHD_NUM_P_84</f>
        <v>19.2</v>
      </c>
      <c r="F130" s="1526" t="str">
        <f>FHD_P_84</f>
        <v>Информация о показателях энергетической эффективности объектов теплоснабжения</v>
      </c>
      <c r="G130" s="1880" t="s">
        <v>344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3BE0B-C9A8-AEF9-76E2-0.258949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Муниципальное унитарное предприятие Белоярского района «Белоярские коммунальные системы»</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338</v>
      </c>
      <c r="F9" s="2104"/>
      <c r="G9" s="2104"/>
      <c r="H9" s="2104"/>
      <c r="I9" s="2104"/>
      <c r="J9" s="2104"/>
      <c r="K9" s="2104"/>
      <c r="L9" s="2104"/>
      <c r="M9" s="2104"/>
      <c r="N9" s="2104"/>
      <c r="O9" s="2104"/>
      <c r="P9" s="2104"/>
      <c r="Q9" s="2104"/>
      <c r="R9" s="2105"/>
      <c r="S9" s="2129" t="s">
        <v>339</v>
      </c>
      <c r="T9" s="336"/>
      <c r="CF9" s="507">
        <v>19</v>
      </c>
    </row>
    <row customHeight="1" ht="48.29999999999999">
      <c r="D10" s="553" t="s">
        <v>89</v>
      </c>
      <c r="E10" s="2129" t="s">
        <v>89</v>
      </c>
      <c r="F10" s="2129"/>
      <c r="G10" s="523" t="s">
        <v>340</v>
      </c>
      <c r="H10" s="2129" t="s">
        <v>89</v>
      </c>
      <c r="I10" s="2129"/>
      <c r="J10" s="523" t="s">
        <v>638</v>
      </c>
      <c r="K10" s="523" t="s">
        <v>639</v>
      </c>
      <c r="L10" s="2129" t="s">
        <v>89</v>
      </c>
      <c r="M10" s="2129"/>
      <c r="N10" s="523" t="s">
        <v>640</v>
      </c>
      <c r="O10" s="523" t="s">
        <v>641</v>
      </c>
      <c r="P10" s="523" t="s">
        <v>642</v>
      </c>
      <c r="Q10" s="523" t="s">
        <v>643</v>
      </c>
      <c r="R10" s="523" t="s">
        <v>644</v>
      </c>
      <c r="S10" s="2129"/>
      <c r="T10" s="336"/>
      <c r="CF10" s="507">
        <v>46</v>
      </c>
    </row>
    <row s="1644" customFormat="1" customHeight="1" ht="15" hidden="1">
      <c r="A11" s="1054"/>
      <c r="D11" s="1027" t="s">
        <v>100</v>
      </c>
      <c r="E11" s="1027"/>
      <c r="F11" s="1027" t="s">
        <v>105</v>
      </c>
      <c r="G11" s="1027" t="s">
        <v>91</v>
      </c>
      <c r="H11" s="1027"/>
      <c r="I11" s="1027" t="s">
        <v>92</v>
      </c>
      <c r="J11" s="1027" t="s">
        <v>122</v>
      </c>
      <c r="K11" s="1027" t="s">
        <v>93</v>
      </c>
      <c r="L11" s="1027"/>
      <c r="M11" s="1027" t="s">
        <v>94</v>
      </c>
      <c r="N11" s="1027" t="s">
        <v>123</v>
      </c>
      <c r="O11" s="1027" t="s">
        <v>159</v>
      </c>
      <c r="P11" s="1027" t="s">
        <v>160</v>
      </c>
      <c r="Q11" s="1027" t="s">
        <v>161</v>
      </c>
      <c r="R11" s="1027" t="s">
        <v>162</v>
      </c>
      <c r="S11" s="1027" t="s">
        <v>163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414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128</v>
      </c>
      <c r="B14" s="626"/>
      <c r="C14" s="626"/>
      <c r="D14" s="2382" t="s">
        <v>100</v>
      </c>
      <c r="E14" s="2379" t="s">
        <v>118</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645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600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601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646</v>
      </c>
      <c r="F17" s="2378"/>
      <c r="G17" s="2378"/>
      <c r="H17" s="2378"/>
      <c r="I17" s="2378"/>
      <c r="J17" s="2378"/>
      <c r="K17" s="2378"/>
      <c r="L17" s="2378"/>
      <c r="M17" s="2378"/>
      <c r="N17" s="2378"/>
      <c r="O17" s="2378"/>
      <c r="P17" s="2378"/>
      <c r="Q17" s="560">
        <f>SUMIF(T18:T19,"i",Q18:Q19)</f>
        <v>0</v>
      </c>
      <c r="R17" s="1019"/>
      <c r="S17" s="899" t="s">
        <v>647</v>
      </c>
      <c r="T17" s="719" t="s">
        <v>648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649</v>
      </c>
      <c r="F20" s="2378"/>
      <c r="G20" s="2378"/>
      <c r="H20" s="2378"/>
      <c r="I20" s="2378"/>
      <c r="J20" s="2378"/>
      <c r="K20" s="2378"/>
      <c r="L20" s="2378"/>
      <c r="M20" s="2378"/>
      <c r="N20" s="2378"/>
      <c r="O20" s="2378"/>
      <c r="P20" s="2378"/>
      <c r="Q20" s="560">
        <f>SUMIF(T21:T22,"i",Q21:Q22)</f>
        <v>0</v>
      </c>
      <c r="R20" s="1019"/>
      <c r="S20" s="711" t="s">
        <v>650</v>
      </c>
      <c r="T20" s="719" t="s">
        <v>648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32B17-F94E-90BE-5673-0.7340E50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651</v>
      </c>
      <c r="C2" s="2055" t="s">
        <v>652</v>
      </c>
      <c r="D2" s="2054" t="s">
        <v>653</v>
      </c>
      <c r="E2" s="2058">
        <f>RIGHT(I2,LEN(I2)-SEARCH("#",SUBSTITUTE(I2,".","#",LEN(I2)-LEN(SUBSTITUTE(I2,".","")))))</f>
      </c>
      <c r="F2" s="2060">
        <f>J2</f>
        <v>0</v>
      </c>
      <c r="G2" s="1638"/>
      <c r="H2" s="2061"/>
      <c r="I2" s="2051"/>
      <c r="J2" s="542"/>
      <c r="K2" s="2021" t="s">
        <v>592</v>
      </c>
      <c r="L2" s="753"/>
      <c r="M2" s="753"/>
      <c r="N2" s="545"/>
      <c r="O2" s="1527" t="s">
        <v>593</v>
      </c>
      <c r="P2" s="545"/>
      <c r="Q2" s="1638"/>
      <c r="R2" s="1638"/>
      <c r="W2" s="1638"/>
      <c r="Z2" s="546"/>
      <c r="AF2" s="1634"/>
      <c r="AG2" s="1634"/>
      <c r="AH2" s="1634"/>
      <c r="AI2" s="1634"/>
      <c r="AJ2" s="1634"/>
      <c r="AK2" s="1368">
        <v>0</v>
      </c>
    </row>
    <row customHeight="1" ht="11.25" hidden="1">
      <c r="E3" s="2053" t="s">
        <v>654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655</v>
      </c>
      <c r="J6" s="2309"/>
      <c r="K6" s="2309"/>
      <c r="L6" s="2309"/>
      <c r="M6" s="2309"/>
      <c r="O6" s="558"/>
      <c r="AK6" s="1633">
        <v>55</v>
      </c>
    </row>
    <row customHeight="1" ht="25.2">
      <c r="I7" s="2251" t="str">
        <f>IF(org=0,"Не определено",org)</f>
        <v>Муниципальное унитарное предприятие Белоярского района «Белоярские коммунальные системы»</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128</v>
      </c>
      <c r="AK9" s="1638">
        <v>1</v>
      </c>
    </row>
    <row customHeight="1" ht="11.549999999999999">
      <c r="E10" s="2052" t="s">
        <v>656</v>
      </c>
      <c r="I10" s="713"/>
      <c r="J10" s="2369" t="s">
        <v>118</v>
      </c>
      <c r="K10" s="2370"/>
      <c r="L10" s="2031" t="str">
        <f>IF(L9="","",INDEX(DIFFERENTIATION_UNMERGE_VD,MATCH(L9,DIFFERENTIATION_ID_DIFF,0)))</f>
        <v/>
      </c>
      <c r="M10" s="2031">
        <f>IF(M9="","",INDEX(DIFFERENTIATION_UNMERGE_VD,MATCH(M9,DIFFERENTIATION_ID_DIFF,0)))</f>
        <v>0</v>
      </c>
      <c r="O10" s="2129" t="s">
        <v>339</v>
      </c>
      <c r="AK10" s="1633">
        <v>11</v>
      </c>
    </row>
    <row customHeight="1" ht="11.549999999999999">
      <c r="E11" s="2052" t="s">
        <v>657</v>
      </c>
      <c r="I11" s="713"/>
      <c r="J11" s="2369" t="s">
        <v>600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658</v>
      </c>
      <c r="I12" s="1664"/>
      <c r="J12" s="2369" t="s">
        <v>601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659</v>
      </c>
      <c r="F13" s="2052" t="s">
        <v>660</v>
      </c>
      <c r="I13" s="2371" t="s">
        <v>338</v>
      </c>
      <c r="J13" s="2372"/>
      <c r="K13" s="2372"/>
      <c r="L13" s="2029"/>
      <c r="M13" s="2069"/>
      <c r="O13" s="2129"/>
      <c r="AK13" s="1633">
        <v>11</v>
      </c>
    </row>
    <row customHeight="1" ht="24">
      <c r="I14" s="2022" t="s">
        <v>89</v>
      </c>
      <c r="J14" s="2022" t="s">
        <v>340</v>
      </c>
      <c r="K14" s="2022" t="s">
        <v>602</v>
      </c>
      <c r="L14" s="2062" t="s">
        <v>341</v>
      </c>
      <c r="M14" s="2063" t="s">
        <v>341</v>
      </c>
      <c r="O14" s="2129"/>
      <c r="AK14" s="1633">
        <v>23</v>
      </c>
    </row>
    <row customHeight="1" ht="24">
      <c r="A15" s="2056"/>
      <c r="B15" s="2055" t="s">
        <v>661</v>
      </c>
      <c r="C15" s="2055" t="s">
        <v>662</v>
      </c>
      <c r="D15" s="2054" t="s">
        <v>663</v>
      </c>
      <c r="E15" s="2058" t="s">
        <v>664</v>
      </c>
      <c r="F15" s="2058" t="s">
        <v>664</v>
      </c>
      <c r="G15" s="1638" t="s">
        <v>624</v>
      </c>
      <c r="H15" s="2023"/>
      <c r="I15" s="1632">
        <v>1</v>
      </c>
      <c r="J15" s="2024" t="s">
        <v>665</v>
      </c>
      <c r="K15" s="2022" t="s">
        <v>344</v>
      </c>
      <c r="L15" s="664"/>
      <c r="M15" s="820"/>
      <c r="N15" s="545" t="s">
        <v>666</v>
      </c>
      <c r="O15" s="1527" t="s">
        <v>667</v>
      </c>
      <c r="P15" s="545" t="s">
        <v>666</v>
      </c>
      <c r="AK15" s="1633">
        <v>23</v>
      </c>
    </row>
    <row customHeight="1" ht="35.699999999999996">
      <c r="A16" s="2056"/>
      <c r="B16" s="2055" t="s">
        <v>668</v>
      </c>
      <c r="C16" s="2055" t="s">
        <v>669</v>
      </c>
      <c r="D16" s="2054" t="s">
        <v>653</v>
      </c>
      <c r="E16" s="2058" t="s">
        <v>664</v>
      </c>
      <c r="F16" s="2058" t="s">
        <v>664</v>
      </c>
      <c r="H16" s="2023"/>
      <c r="I16" s="1631">
        <v>2</v>
      </c>
      <c r="J16" s="2065" t="s">
        <v>670</v>
      </c>
      <c r="K16" s="2064" t="s">
        <v>592</v>
      </c>
      <c r="L16" s="2070"/>
      <c r="M16" s="1678"/>
      <c r="N16" s="545" t="s">
        <v>666</v>
      </c>
      <c r="O16" s="1527" t="s">
        <v>671</v>
      </c>
      <c r="P16" s="545" t="s">
        <v>666</v>
      </c>
      <c r="AK16" s="1633">
        <v>34</v>
      </c>
    </row>
    <row s="1644" customFormat="1" customHeight="1" ht="17.25" hidden="1">
      <c r="A17" s="1169"/>
      <c r="B17" s="1169"/>
      <c r="C17" s="1169"/>
      <c r="D17" s="1169"/>
      <c r="E17" s="1169"/>
      <c r="H17" s="1326"/>
      <c r="I17" s="1015" t="s">
        <v>672</v>
      </c>
      <c r="J17" s="993"/>
      <c r="K17" s="1015"/>
      <c r="L17" s="994"/>
      <c r="M17" s="994"/>
      <c r="O17" s="1387"/>
      <c r="AK17" s="1638">
        <v>1</v>
      </c>
    </row>
    <row s="1368" customFormat="1" customHeight="1" ht="24">
      <c r="A18" s="989"/>
      <c r="B18" s="989"/>
      <c r="C18" s="989"/>
      <c r="D18" s="989"/>
      <c r="E18" s="989"/>
      <c r="G18" s="1638"/>
      <c r="H18" s="1635"/>
      <c r="I18" s="572"/>
      <c r="J18" s="573" t="s">
        <v>622</v>
      </c>
      <c r="K18" s="574"/>
      <c r="L18" s="2072"/>
      <c r="M18" s="575"/>
      <c r="N18" s="545"/>
      <c r="O18" s="1527" t="s">
        <v>623</v>
      </c>
      <c r="P18" s="545"/>
      <c r="Q18" s="1638"/>
      <c r="R18" s="1638"/>
      <c r="W18" s="1638"/>
      <c r="Z18" s="546"/>
      <c r="AF18" s="1634"/>
      <c r="AG18" s="1634"/>
      <c r="AH18" s="1634"/>
      <c r="AI18" s="1634"/>
      <c r="AJ18" s="1634"/>
      <c r="AK18" s="1368">
        <v>23</v>
      </c>
    </row>
    <row customHeight="1" ht="19.95">
      <c r="A19" s="2056"/>
      <c r="B19" s="2055" t="s">
        <v>673</v>
      </c>
      <c r="C19" s="2055" t="s">
        <v>674</v>
      </c>
      <c r="D19" s="2054" t="s">
        <v>653</v>
      </c>
      <c r="E19" s="2058" t="s">
        <v>664</v>
      </c>
      <c r="F19" s="2058" t="s">
        <v>664</v>
      </c>
      <c r="H19" s="2023"/>
      <c r="I19" s="1666">
        <v>3</v>
      </c>
      <c r="J19" s="2024" t="s">
        <v>674</v>
      </c>
      <c r="K19" s="2020" t="s">
        <v>592</v>
      </c>
      <c r="L19" s="729"/>
      <c r="M19" s="559"/>
      <c r="N19" s="545"/>
      <c r="O19" s="1527" t="s">
        <v>675</v>
      </c>
      <c r="P19" s="545"/>
      <c r="AK19" s="1633">
        <v>19</v>
      </c>
    </row>
    <row customHeight="1" ht="77.7">
      <c r="A20" s="2056"/>
      <c r="B20" s="2055" t="s">
        <v>676</v>
      </c>
      <c r="C20" s="2055" t="s">
        <v>677</v>
      </c>
      <c r="D20" s="2054" t="s">
        <v>653</v>
      </c>
      <c r="E20" s="2058" t="s">
        <v>664</v>
      </c>
      <c r="F20" s="2058" t="s">
        <v>664</v>
      </c>
      <c r="H20" s="2023"/>
      <c r="I20" s="1666">
        <v>4</v>
      </c>
      <c r="J20" s="2024" t="s">
        <v>678</v>
      </c>
      <c r="K20" s="2020" t="s">
        <v>619</v>
      </c>
      <c r="L20" s="729"/>
      <c r="M20" s="559"/>
      <c r="N20" s="545"/>
      <c r="O20" s="1527"/>
      <c r="P20" s="545"/>
      <c r="AK20" s="1633">
        <v>74</v>
      </c>
    </row>
    <row customHeight="1" ht="35.699999999999996">
      <c r="A21" s="2056"/>
      <c r="B21" s="2055" t="s">
        <v>679</v>
      </c>
      <c r="C21" s="2055" t="s">
        <v>680</v>
      </c>
      <c r="D21" s="2054" t="s">
        <v>653</v>
      </c>
      <c r="E21" s="2058" t="s">
        <v>664</v>
      </c>
      <c r="F21" s="2058" t="s">
        <v>664</v>
      </c>
      <c r="H21" s="2023"/>
      <c r="I21" s="1666">
        <v>5</v>
      </c>
      <c r="J21" s="2024" t="s">
        <v>681</v>
      </c>
      <c r="K21" s="2020" t="s">
        <v>619</v>
      </c>
      <c r="L21" s="729"/>
      <c r="M21" s="559"/>
      <c r="N21" s="545"/>
      <c r="O21" s="1527" t="s">
        <v>675</v>
      </c>
      <c r="P21" s="545"/>
      <c r="AK21" s="1633">
        <v>34</v>
      </c>
    </row>
    <row customHeight="1" ht="48.29999999999999">
      <c r="A22" s="2056"/>
      <c r="B22" s="2055" t="s">
        <v>682</v>
      </c>
      <c r="C22" s="2055" t="s">
        <v>683</v>
      </c>
      <c r="D22" s="2054" t="s">
        <v>653</v>
      </c>
      <c r="E22" s="2058" t="s">
        <v>664</v>
      </c>
      <c r="F22" s="2058" t="s">
        <v>664</v>
      </c>
      <c r="H22" s="2023"/>
      <c r="I22" s="1666">
        <v>6</v>
      </c>
      <c r="J22" s="2024" t="s">
        <v>684</v>
      </c>
      <c r="K22" s="2020" t="s">
        <v>619</v>
      </c>
      <c r="L22" s="729"/>
      <c r="M22" s="559"/>
      <c r="N22" s="545"/>
      <c r="O22" s="1527" t="s">
        <v>685</v>
      </c>
      <c r="P22" s="545"/>
      <c r="AK22" s="1633">
        <v>46</v>
      </c>
    </row>
    <row customHeight="1" ht="19.95">
      <c r="A23" s="2056"/>
      <c r="B23" s="2055" t="s">
        <v>686</v>
      </c>
      <c r="C23" s="2055" t="s">
        <v>687</v>
      </c>
      <c r="D23" s="2054" t="s">
        <v>653</v>
      </c>
      <c r="E23" s="2058" t="s">
        <v>664</v>
      </c>
      <c r="F23" s="2058" t="s">
        <v>664</v>
      </c>
      <c r="H23" s="2023"/>
      <c r="I23" s="1666" t="s">
        <v>688</v>
      </c>
      <c r="J23" s="1526" t="s">
        <v>689</v>
      </c>
      <c r="K23" s="2020" t="s">
        <v>619</v>
      </c>
      <c r="L23" s="729"/>
      <c r="M23" s="559"/>
      <c r="N23" s="545"/>
      <c r="O23" s="1527" t="s">
        <v>675</v>
      </c>
      <c r="P23" s="545"/>
      <c r="AK23" s="1633">
        <v>19</v>
      </c>
    </row>
    <row customHeight="1" ht="19.95">
      <c r="A24" s="2056"/>
      <c r="B24" s="2055" t="s">
        <v>690</v>
      </c>
      <c r="C24" s="2055" t="s">
        <v>691</v>
      </c>
      <c r="D24" s="2054" t="s">
        <v>653</v>
      </c>
      <c r="E24" s="2058" t="s">
        <v>664</v>
      </c>
      <c r="F24" s="2058" t="s">
        <v>664</v>
      </c>
      <c r="H24" s="2023"/>
      <c r="I24" s="1666" t="s">
        <v>692</v>
      </c>
      <c r="J24" s="1526" t="s">
        <v>693</v>
      </c>
      <c r="K24" s="2020" t="s">
        <v>619</v>
      </c>
      <c r="L24" s="729"/>
      <c r="M24" s="559"/>
      <c r="N24" s="545"/>
      <c r="O24" s="1527"/>
      <c r="P24" s="545"/>
      <c r="AK24" s="1633">
        <v>19</v>
      </c>
    </row>
    <row customHeight="1" ht="24">
      <c r="A25" s="2056"/>
      <c r="B25" s="2055" t="s">
        <v>694</v>
      </c>
      <c r="C25" s="2055" t="s">
        <v>695</v>
      </c>
      <c r="D25" s="2054" t="s">
        <v>653</v>
      </c>
      <c r="E25" s="2058" t="s">
        <v>664</v>
      </c>
      <c r="F25" s="2058" t="s">
        <v>664</v>
      </c>
      <c r="H25" s="2023"/>
      <c r="I25" s="1666" t="s">
        <v>696</v>
      </c>
      <c r="J25" s="1526" t="s">
        <v>697</v>
      </c>
      <c r="K25" s="2020" t="s">
        <v>619</v>
      </c>
      <c r="L25" s="729"/>
      <c r="M25" s="559"/>
      <c r="N25" s="545"/>
      <c r="O25" s="1527"/>
      <c r="P25" s="545"/>
      <c r="AK25" s="1633">
        <v>23</v>
      </c>
    </row>
    <row customHeight="1" ht="24">
      <c r="A26" s="2056"/>
      <c r="B26" s="2055" t="s">
        <v>698</v>
      </c>
      <c r="C26" s="2055" t="s">
        <v>699</v>
      </c>
      <c r="D26" s="2054" t="s">
        <v>653</v>
      </c>
      <c r="E26" s="2058" t="s">
        <v>664</v>
      </c>
      <c r="F26" s="2058" t="s">
        <v>664</v>
      </c>
      <c r="H26" s="2023"/>
      <c r="I26" s="1666">
        <v>7</v>
      </c>
      <c r="J26" s="2024" t="s">
        <v>699</v>
      </c>
      <c r="K26" s="2020" t="s">
        <v>700</v>
      </c>
      <c r="L26" s="729"/>
      <c r="M26" s="559"/>
      <c r="N26" s="545"/>
      <c r="O26" s="1527"/>
      <c r="P26" s="545"/>
      <c r="AK26" s="1633">
        <v>23</v>
      </c>
    </row>
    <row customHeight="1" ht="24">
      <c r="A27" s="2056"/>
      <c r="B27" s="2055" t="s">
        <v>701</v>
      </c>
      <c r="C27" s="2055" t="s">
        <v>702</v>
      </c>
      <c r="D27" s="2054" t="s">
        <v>653</v>
      </c>
      <c r="E27" s="2058" t="s">
        <v>664</v>
      </c>
      <c r="F27" s="2058" t="s">
        <v>664</v>
      </c>
      <c r="H27" s="2023"/>
      <c r="I27" s="1666">
        <v>8</v>
      </c>
      <c r="J27" s="2024" t="s">
        <v>702</v>
      </c>
      <c r="K27" s="2020" t="s">
        <v>625</v>
      </c>
      <c r="L27" s="729"/>
      <c r="M27" s="559"/>
      <c r="N27" s="545"/>
      <c r="O27" s="1527"/>
      <c r="P27" s="545"/>
      <c r="AK27" s="1633">
        <v>23</v>
      </c>
    </row>
    <row customHeight="1" ht="35.699999999999996">
      <c r="A28" s="2056"/>
      <c r="B28" s="2055" t="s">
        <v>703</v>
      </c>
      <c r="C28" s="2055" t="s">
        <v>704</v>
      </c>
      <c r="D28" s="2054" t="s">
        <v>653</v>
      </c>
      <c r="E28" s="2058" t="s">
        <v>664</v>
      </c>
      <c r="F28" s="2058" t="s">
        <v>664</v>
      </c>
      <c r="H28" s="2023"/>
      <c r="I28" s="1677">
        <v>9</v>
      </c>
      <c r="J28" s="2024" t="s">
        <v>705</v>
      </c>
      <c r="K28" s="2020" t="s">
        <v>596</v>
      </c>
      <c r="L28" s="729"/>
      <c r="M28" s="559"/>
      <c r="N28" s="545"/>
      <c r="O28" s="1527"/>
      <c r="P28" s="545"/>
      <c r="AK28" s="1633">
        <v>34</v>
      </c>
    </row>
    <row customHeight="1" ht="35.699999999999996">
      <c r="A29" s="2056"/>
      <c r="B29" s="2055" t="s">
        <v>706</v>
      </c>
      <c r="C29" s="2055" t="s">
        <v>707</v>
      </c>
      <c r="D29" s="2054" t="s">
        <v>653</v>
      </c>
      <c r="E29" s="2058" t="s">
        <v>664</v>
      </c>
      <c r="F29" s="2058" t="s">
        <v>664</v>
      </c>
      <c r="H29" s="2023"/>
      <c r="I29" s="1677">
        <v>10</v>
      </c>
      <c r="J29" s="2024" t="s">
        <v>708</v>
      </c>
      <c r="K29" s="2020" t="s">
        <v>596</v>
      </c>
      <c r="L29" s="729"/>
      <c r="M29" s="559"/>
      <c r="N29" s="545"/>
      <c r="O29" s="1527"/>
      <c r="P29" s="545"/>
      <c r="AK29" s="1633">
        <v>34</v>
      </c>
    </row>
    <row customHeight="1" ht="24">
      <c r="A30" s="2056"/>
      <c r="B30" s="2055" t="s">
        <v>709</v>
      </c>
      <c r="C30" s="2055" t="s">
        <v>710</v>
      </c>
      <c r="D30" s="2054" t="s">
        <v>653</v>
      </c>
      <c r="E30" s="2058" t="s">
        <v>664</v>
      </c>
      <c r="F30" s="2058" t="s">
        <v>664</v>
      </c>
      <c r="H30" s="2023"/>
      <c r="I30" s="1677">
        <v>11</v>
      </c>
      <c r="J30" s="2024" t="s">
        <v>710</v>
      </c>
      <c r="K30" s="2020" t="s">
        <v>626</v>
      </c>
      <c r="L30" s="2071"/>
      <c r="M30" s="1623"/>
      <c r="N30" s="545"/>
      <c r="O30" s="1527"/>
      <c r="P30" s="545"/>
      <c r="AK30" s="1633">
        <v>23</v>
      </c>
    </row>
    <row customHeight="1" ht="24">
      <c r="A31" s="2056"/>
      <c r="B31" s="2055" t="s">
        <v>711</v>
      </c>
      <c r="C31" s="2055" t="s">
        <v>712</v>
      </c>
      <c r="D31" s="2054" t="s">
        <v>653</v>
      </c>
      <c r="E31" s="2058" t="s">
        <v>664</v>
      </c>
      <c r="F31" s="2058" t="s">
        <v>664</v>
      </c>
      <c r="H31" s="2023"/>
      <c r="I31" s="1677">
        <v>12</v>
      </c>
      <c r="J31" s="2024" t="s">
        <v>712</v>
      </c>
      <c r="K31" s="2020" t="s">
        <v>626</v>
      </c>
      <c r="L31" s="2071"/>
      <c r="M31" s="1623"/>
      <c r="N31" s="545"/>
      <c r="O31" s="1527"/>
      <c r="P31" s="545"/>
      <c r="AK31" s="1633">
        <v>23</v>
      </c>
    </row>
    <row customHeight="1" ht="48.29999999999999">
      <c r="A32" s="2056"/>
      <c r="B32" s="2055" t="s">
        <v>713</v>
      </c>
      <c r="C32" s="2055" t="s">
        <v>714</v>
      </c>
      <c r="D32" s="2054" t="s">
        <v>653</v>
      </c>
      <c r="E32" s="2058" t="s">
        <v>664</v>
      </c>
      <c r="F32" s="2058" t="s">
        <v>664</v>
      </c>
      <c r="H32" s="2023"/>
      <c r="I32" s="1677">
        <v>13</v>
      </c>
      <c r="J32" s="2024" t="s">
        <v>715</v>
      </c>
      <c r="K32" s="2020" t="s">
        <v>636</v>
      </c>
      <c r="L32" s="729"/>
      <c r="M32" s="559"/>
      <c r="N32" s="545"/>
      <c r="O32" s="1527" t="s">
        <v>675</v>
      </c>
      <c r="P32" s="545"/>
      <c r="AK32" s="1633">
        <v>46</v>
      </c>
    </row>
    <row s="1368" customFormat="1" customHeight="1" ht="48.29999999999999">
      <c r="A33" s="2056"/>
      <c r="B33" s="2055" t="s">
        <v>716</v>
      </c>
      <c r="C33" s="2055" t="s">
        <v>717</v>
      </c>
      <c r="D33" s="2054" t="s">
        <v>653</v>
      </c>
      <c r="E33" s="2058" t="s">
        <v>664</v>
      </c>
      <c r="F33" s="2058" t="s">
        <v>664</v>
      </c>
      <c r="G33" s="1638"/>
      <c r="H33" s="2023"/>
      <c r="I33" s="1677">
        <v>14</v>
      </c>
      <c r="J33" s="2036" t="s">
        <v>718</v>
      </c>
      <c r="K33" s="2025" t="s">
        <v>719</v>
      </c>
      <c r="L33" s="729"/>
      <c r="M33" s="559"/>
      <c r="N33" s="545"/>
      <c r="O33" s="1527" t="s">
        <v>675</v>
      </c>
      <c r="P33" s="545"/>
      <c r="Q33" s="1638"/>
      <c r="R33" s="1638"/>
      <c r="W33" s="1638"/>
      <c r="Z33" s="546"/>
      <c r="AF33" s="1634"/>
      <c r="AG33" s="1634"/>
      <c r="AH33" s="1634"/>
      <c r="AI33" s="1634"/>
      <c r="AJ33" s="1634"/>
      <c r="AK33" s="1368">
        <v>46</v>
      </c>
    </row>
    <row customHeight="1" ht="108">
      <c r="A34" s="2056"/>
      <c r="B34" s="2055" t="s">
        <v>720</v>
      </c>
      <c r="C34" s="2055" t="s">
        <v>721</v>
      </c>
      <c r="D34" s="2054" t="s">
        <v>663</v>
      </c>
      <c r="E34" s="2058" t="s">
        <v>664</v>
      </c>
      <c r="F34" s="2058" t="s">
        <v>664</v>
      </c>
      <c r="G34" s="1638" t="s">
        <v>624</v>
      </c>
      <c r="H34" s="2023"/>
      <c r="I34" s="2034">
        <v>15</v>
      </c>
      <c r="J34" s="2035" t="s">
        <v>722</v>
      </c>
      <c r="K34" s="2020" t="s">
        <v>344</v>
      </c>
      <c r="L34" s="387"/>
      <c r="M34" s="1166"/>
      <c r="N34" s="545"/>
      <c r="O34" s="1527" t="s">
        <v>667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160</v>
      </c>
      <c r="C204" s="989" t="s">
        <v>160</v>
      </c>
      <c r="D204" s="989" t="s">
        <v>160</v>
      </c>
      <c r="E204" s="989" t="s">
        <v>160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F1A5F-03FB-63EE-EC42-0.03BD513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723</v>
      </c>
      <c r="C2" s="2055" t="s">
        <v>724</v>
      </c>
      <c r="D2" s="2054" t="s">
        <v>663</v>
      </c>
      <c r="E2" s="2060">
        <f>I2-3</f>
        <v>-3</v>
      </c>
      <c r="F2" s="2060">
        <f>J2</f>
        <v>0</v>
      </c>
      <c r="H2" s="1732" t="s">
        <v>106</v>
      </c>
      <c r="I2" s="2026"/>
      <c r="J2" s="1684"/>
      <c r="K2" s="2020" t="s">
        <v>344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725</v>
      </c>
      <c r="J5" s="2250"/>
      <c r="K5" s="2250"/>
      <c r="L5" s="2250"/>
      <c r="M5" s="268"/>
      <c r="W5" s="1633">
        <v>48</v>
      </c>
    </row>
    <row customHeight="1" ht="18">
      <c r="H6" s="378"/>
      <c r="I6" s="2251" t="str">
        <f>IF(org=0,"Не определено",org)</f>
        <v>Муниципальное унитарное предприятие Белоярского района «Белоярские коммунальные системы»</v>
      </c>
      <c r="J6" s="2251"/>
      <c r="K6" s="2251"/>
      <c r="L6" s="2251"/>
      <c r="M6" s="268"/>
      <c r="W6" s="1633">
        <v>17</v>
      </c>
    </row>
    <row customHeight="1" ht="14.699999999999998">
      <c r="H7" s="378"/>
      <c r="I7" s="459"/>
      <c r="J7" s="465"/>
      <c r="K7" s="465"/>
      <c r="L7" s="754"/>
      <c r="M7" s="195"/>
      <c r="W7" s="1633">
        <v>14</v>
      </c>
    </row>
    <row customHeight="1" ht="14.699999999999998">
      <c r="H8" s="378"/>
      <c r="I8" s="2388" t="s">
        <v>338</v>
      </c>
      <c r="J8" s="2389"/>
      <c r="K8" s="2389"/>
      <c r="L8" s="2390"/>
      <c r="M8" s="2391" t="s">
        <v>339</v>
      </c>
      <c r="W8" s="1633">
        <v>14</v>
      </c>
    </row>
    <row customHeight="1" ht="35.699999999999996">
      <c r="E9" s="2053" t="s">
        <v>654</v>
      </c>
      <c r="F9" s="2053" t="s">
        <v>660</v>
      </c>
      <c r="H9" s="378"/>
      <c r="I9" s="2027" t="s">
        <v>89</v>
      </c>
      <c r="J9" s="2028" t="s">
        <v>340</v>
      </c>
      <c r="K9" s="2066" t="s">
        <v>602</v>
      </c>
      <c r="L9" s="2067" t="s">
        <v>341</v>
      </c>
      <c r="M9" s="2391"/>
      <c r="W9" s="1633">
        <v>34</v>
      </c>
    </row>
    <row customHeight="1" ht="35.699999999999996">
      <c r="B10" s="2055" t="s">
        <v>726</v>
      </c>
      <c r="C10" s="2055" t="s">
        <v>727</v>
      </c>
      <c r="D10" s="2054" t="s">
        <v>663</v>
      </c>
      <c r="E10" s="2058" t="s">
        <v>664</v>
      </c>
      <c r="F10" s="2058" t="s">
        <v>664</v>
      </c>
      <c r="H10" s="378"/>
      <c r="I10" s="2026" t="s">
        <v>100</v>
      </c>
      <c r="J10" s="1888" t="s">
        <v>728</v>
      </c>
      <c r="K10" s="2020" t="s">
        <v>344</v>
      </c>
      <c r="L10" s="820"/>
      <c r="M10" s="299" t="s">
        <v>729</v>
      </c>
      <c r="W10" s="1633">
        <v>34</v>
      </c>
    </row>
    <row customHeight="1" ht="50.25">
      <c r="B11" s="2055" t="s">
        <v>730</v>
      </c>
      <c r="C11" s="2055" t="s">
        <v>731</v>
      </c>
      <c r="D11" s="2054" t="s">
        <v>663</v>
      </c>
      <c r="E11" s="2058" t="s">
        <v>664</v>
      </c>
      <c r="F11" s="2058" t="s">
        <v>664</v>
      </c>
      <c r="H11" s="378"/>
      <c r="I11" s="2026" t="s">
        <v>105</v>
      </c>
      <c r="J11" s="1888" t="s">
        <v>732</v>
      </c>
      <c r="K11" s="2020" t="s">
        <v>344</v>
      </c>
      <c r="L11" s="820"/>
      <c r="M11" s="299" t="s">
        <v>729</v>
      </c>
      <c r="W11" s="1633">
        <v>48</v>
      </c>
    </row>
    <row customHeight="1" ht="48.29999999999999">
      <c r="B12" s="2055" t="s">
        <v>733</v>
      </c>
      <c r="C12" s="2055" t="s">
        <v>734</v>
      </c>
      <c r="D12" s="2054" t="s">
        <v>663</v>
      </c>
      <c r="E12" s="2058" t="s">
        <v>664</v>
      </c>
      <c r="F12" s="2058" t="s">
        <v>664</v>
      </c>
      <c r="H12" s="1690"/>
      <c r="I12" s="2026" t="s">
        <v>91</v>
      </c>
      <c r="J12" s="2033" t="s">
        <v>735</v>
      </c>
      <c r="K12" s="2020" t="s">
        <v>344</v>
      </c>
      <c r="L12" s="820"/>
      <c r="M12" s="299" t="s">
        <v>736</v>
      </c>
      <c r="N12" s="1626"/>
      <c r="P12" s="1633"/>
      <c r="W12" s="1633">
        <v>46</v>
      </c>
    </row>
    <row customHeight="1" ht="14.699999999999998">
      <c r="E13" s="345"/>
      <c r="H13" s="378"/>
      <c r="I13" s="349"/>
      <c r="J13" s="653" t="s">
        <v>737</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159</v>
      </c>
      <c r="F16" s="2057" t="s">
        <v>159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B9451-A2F1-902F-5496-0.A1DCAC3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588</v>
      </c>
      <c r="H2" s="543"/>
      <c r="I2" s="543"/>
      <c r="J2" s="544" t="s">
        <v>738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739</v>
      </c>
      <c r="F6" s="2309"/>
      <c r="G6" s="2309"/>
      <c r="H6" s="2309"/>
      <c r="I6" s="2309"/>
      <c r="J6" s="558"/>
      <c r="AF6" s="1633">
        <v>30</v>
      </c>
    </row>
    <row customHeight="1" ht="11.549999999999999">
      <c r="E7" s="2251" t="str">
        <f>IF(org=0,"Не определено",org)</f>
        <v>Муниципальное унитарное предприятие Белоярского района «Белоярские коммунальные системы»</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128</v>
      </c>
      <c r="AF9" s="1638">
        <v>4</v>
      </c>
    </row>
    <row customHeight="1" ht="11.549999999999999">
      <c r="E10" s="713"/>
      <c r="F10" s="2369" t="s">
        <v>118</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600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601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338</v>
      </c>
      <c r="F13" s="2372"/>
      <c r="G13" s="2372"/>
      <c r="H13" s="1553"/>
      <c r="I13" s="1553"/>
      <c r="J13" s="2129"/>
      <c r="AF13" s="1633">
        <v>11</v>
      </c>
    </row>
    <row customHeight="1" ht="24">
      <c r="E14" s="1641" t="s">
        <v>89</v>
      </c>
      <c r="F14" s="1636" t="s">
        <v>340</v>
      </c>
      <c r="G14" s="1636" t="s">
        <v>602</v>
      </c>
      <c r="H14" s="1636" t="s">
        <v>341</v>
      </c>
      <c r="I14" s="1636" t="s">
        <v>341</v>
      </c>
      <c r="J14" s="2129"/>
      <c r="AF14" s="1633">
        <v>23</v>
      </c>
    </row>
    <row customHeight="1" ht="19.95">
      <c r="D15" s="1640"/>
      <c r="E15" s="1632" t="s">
        <v>100</v>
      </c>
      <c r="F15" s="709" t="s">
        <v>740</v>
      </c>
      <c r="G15" s="1648" t="s">
        <v>588</v>
      </c>
      <c r="H15" s="559"/>
      <c r="I15" s="559"/>
      <c r="J15" s="291" t="s">
        <v>741</v>
      </c>
      <c r="K15" s="545" t="s">
        <v>666</v>
      </c>
      <c r="AF15" s="1633">
        <v>19</v>
      </c>
    </row>
    <row customHeight="1" ht="35.699999999999996">
      <c r="D16" s="1640"/>
      <c r="E16" s="1632" t="s">
        <v>105</v>
      </c>
      <c r="F16" s="709" t="s">
        <v>742</v>
      </c>
      <c r="G16" s="1648" t="s">
        <v>588</v>
      </c>
      <c r="H16" s="560">
        <f>SUM(H17,H20:H32)</f>
        <v>0</v>
      </c>
      <c r="I16" s="560">
        <f>SUM(I17,I20,I23,I26,I29:I32)</f>
        <v>0</v>
      </c>
      <c r="J16" s="291" t="s">
        <v>743</v>
      </c>
      <c r="K16" s="545" t="s">
        <v>666</v>
      </c>
      <c r="AF16" s="1633">
        <v>34</v>
      </c>
    </row>
    <row customHeight="1" ht="19.95">
      <c r="D17" s="1640"/>
      <c r="E17" s="1666" t="s">
        <v>744</v>
      </c>
      <c r="F17" s="956" t="s">
        <v>745</v>
      </c>
      <c r="G17" s="1645" t="s">
        <v>588</v>
      </c>
      <c r="H17" s="559"/>
      <c r="I17" s="559"/>
      <c r="J17" s="291" t="s">
        <v>746</v>
      </c>
      <c r="K17" s="545"/>
      <c r="AF17" s="1633">
        <v>19</v>
      </c>
    </row>
    <row customHeight="1" ht="24">
      <c r="D18" s="1640"/>
      <c r="E18" s="1666" t="s">
        <v>747</v>
      </c>
      <c r="F18" s="1652" t="s">
        <v>748</v>
      </c>
      <c r="G18" s="1645" t="s">
        <v>588</v>
      </c>
      <c r="H18" s="559"/>
      <c r="I18" s="559"/>
      <c r="J18" s="291" t="s">
        <v>749</v>
      </c>
      <c r="K18" s="545"/>
      <c r="AF18" s="1633">
        <v>23</v>
      </c>
    </row>
    <row customHeight="1" ht="35.699999999999996">
      <c r="D19" s="1640"/>
      <c r="E19" s="1666" t="s">
        <v>750</v>
      </c>
      <c r="F19" s="1652" t="s">
        <v>751</v>
      </c>
      <c r="G19" s="1645" t="s">
        <v>588</v>
      </c>
      <c r="H19" s="559"/>
      <c r="I19" s="559"/>
      <c r="J19" s="291"/>
      <c r="K19" s="545"/>
      <c r="AF19" s="1633">
        <v>34</v>
      </c>
    </row>
    <row customHeight="1" ht="19.95">
      <c r="D20" s="1640"/>
      <c r="E20" s="1666" t="s">
        <v>345</v>
      </c>
      <c r="F20" s="956" t="s">
        <v>752</v>
      </c>
      <c r="G20" s="1645" t="s">
        <v>588</v>
      </c>
      <c r="H20" s="559"/>
      <c r="I20" s="559"/>
      <c r="J20" s="291" t="s">
        <v>753</v>
      </c>
      <c r="K20" s="545"/>
      <c r="AF20" s="1633">
        <v>19</v>
      </c>
    </row>
    <row customHeight="1" ht="19.95">
      <c r="D21" s="1640"/>
      <c r="E21" s="1666" t="s">
        <v>754</v>
      </c>
      <c r="F21" s="1652" t="s">
        <v>755</v>
      </c>
      <c r="G21" s="1645" t="s">
        <v>588</v>
      </c>
      <c r="H21" s="559"/>
      <c r="I21" s="559"/>
      <c r="J21" s="291"/>
      <c r="K21" s="545"/>
      <c r="AF21" s="1633">
        <v>19</v>
      </c>
    </row>
    <row customHeight="1" ht="19.95">
      <c r="D22" s="1640"/>
      <c r="E22" s="1666" t="s">
        <v>756</v>
      </c>
      <c r="F22" s="1652" t="s">
        <v>757</v>
      </c>
      <c r="G22" s="1645" t="s">
        <v>588</v>
      </c>
      <c r="H22" s="559"/>
      <c r="I22" s="559"/>
      <c r="J22" s="291"/>
      <c r="K22" s="545"/>
      <c r="AF22" s="1633">
        <v>19</v>
      </c>
    </row>
    <row customHeight="1" ht="24">
      <c r="D23" s="1640"/>
      <c r="E23" s="1666" t="s">
        <v>348</v>
      </c>
      <c r="F23" s="956" t="s">
        <v>758</v>
      </c>
      <c r="G23" s="1645" t="s">
        <v>588</v>
      </c>
      <c r="H23" s="559"/>
      <c r="I23" s="559"/>
      <c r="J23" s="291" t="s">
        <v>759</v>
      </c>
      <c r="K23" s="545"/>
      <c r="AF23" s="1633">
        <v>23</v>
      </c>
    </row>
    <row customHeight="1" ht="19.95">
      <c r="D24" s="1640"/>
      <c r="E24" s="1666" t="s">
        <v>760</v>
      </c>
      <c r="F24" s="1652" t="s">
        <v>761</v>
      </c>
      <c r="G24" s="1645" t="s">
        <v>588</v>
      </c>
      <c r="H24" s="559"/>
      <c r="I24" s="559"/>
      <c r="J24" s="291"/>
      <c r="K24" s="545"/>
      <c r="AF24" s="1633">
        <v>19</v>
      </c>
    </row>
    <row customHeight="1" ht="35.699999999999996">
      <c r="D25" s="1640"/>
      <c r="E25" s="1666" t="s">
        <v>762</v>
      </c>
      <c r="F25" s="1652" t="s">
        <v>763</v>
      </c>
      <c r="G25" s="1645" t="s">
        <v>588</v>
      </c>
      <c r="H25" s="559"/>
      <c r="I25" s="559"/>
      <c r="J25" s="291"/>
      <c r="K25" s="545"/>
      <c r="AF25" s="1633">
        <v>34</v>
      </c>
    </row>
    <row customHeight="1" ht="24">
      <c r="D26" s="1640"/>
      <c r="E26" s="1666" t="s">
        <v>764</v>
      </c>
      <c r="F26" s="956" t="s">
        <v>765</v>
      </c>
      <c r="G26" s="1645" t="s">
        <v>588</v>
      </c>
      <c r="H26" s="559"/>
      <c r="I26" s="559"/>
      <c r="J26" s="291" t="s">
        <v>766</v>
      </c>
      <c r="K26" s="545"/>
      <c r="AF26" s="1633">
        <v>23</v>
      </c>
    </row>
    <row customHeight="1" ht="19.95">
      <c r="D27" s="1640"/>
      <c r="E27" s="1677" t="s">
        <v>767</v>
      </c>
      <c r="F27" s="1652" t="s">
        <v>768</v>
      </c>
      <c r="G27" s="1656" t="s">
        <v>588</v>
      </c>
      <c r="H27" s="1678"/>
      <c r="I27" s="1678"/>
      <c r="J27" s="291"/>
      <c r="K27" s="545"/>
      <c r="AF27" s="1633">
        <v>19</v>
      </c>
    </row>
    <row customHeight="1" ht="19.95">
      <c r="D28" s="1640"/>
      <c r="E28" s="1677" t="s">
        <v>769</v>
      </c>
      <c r="F28" s="1652" t="s">
        <v>770</v>
      </c>
      <c r="G28" s="1656" t="s">
        <v>588</v>
      </c>
      <c r="H28" s="1678"/>
      <c r="I28" s="1678"/>
      <c r="J28" s="291"/>
      <c r="K28" s="545"/>
      <c r="AF28" s="1633">
        <v>19</v>
      </c>
    </row>
    <row customHeight="1" ht="19.95">
      <c r="D29" s="1640"/>
      <c r="E29" s="1677" t="s">
        <v>771</v>
      </c>
      <c r="F29" s="956" t="s">
        <v>772</v>
      </c>
      <c r="G29" s="1656" t="s">
        <v>588</v>
      </c>
      <c r="H29" s="1678"/>
      <c r="I29" s="1678"/>
      <c r="J29" s="291"/>
      <c r="K29" s="545"/>
      <c r="AF29" s="1633">
        <v>19</v>
      </c>
    </row>
    <row customHeight="1" ht="19.95">
      <c r="D30" s="1640"/>
      <c r="E30" s="1677" t="s">
        <v>773</v>
      </c>
      <c r="F30" s="956" t="s">
        <v>774</v>
      </c>
      <c r="G30" s="1656" t="s">
        <v>588</v>
      </c>
      <c r="H30" s="1678"/>
      <c r="I30" s="1678"/>
      <c r="J30" s="291"/>
      <c r="K30" s="545"/>
      <c r="AF30" s="1633">
        <v>19</v>
      </c>
    </row>
    <row customHeight="1" ht="19.95">
      <c r="D31" s="1640"/>
      <c r="E31" s="1677" t="s">
        <v>775</v>
      </c>
      <c r="F31" s="956" t="s">
        <v>776</v>
      </c>
      <c r="G31" s="1656" t="s">
        <v>588</v>
      </c>
      <c r="H31" s="1678"/>
      <c r="I31" s="1678"/>
      <c r="J31" s="291"/>
      <c r="K31" s="545"/>
      <c r="AF31" s="1633">
        <v>19</v>
      </c>
    </row>
    <row s="1368" customFormat="1" customHeight="1" ht="35.699999999999996">
      <c r="A32" s="989"/>
      <c r="C32" s="1638"/>
      <c r="D32" s="1640"/>
      <c r="E32" s="1677" t="s">
        <v>777</v>
      </c>
      <c r="F32" s="956" t="s">
        <v>778</v>
      </c>
      <c r="G32" s="1646" t="s">
        <v>588</v>
      </c>
      <c r="H32" s="581">
        <f>SUM(H33:H34)</f>
        <v>0</v>
      </c>
      <c r="I32" s="581">
        <f>SUM(I33:I34)</f>
        <v>0</v>
      </c>
      <c r="J32" s="291" t="s">
        <v>779</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613</v>
      </c>
      <c r="G34" s="574"/>
      <c r="H34" s="575"/>
      <c r="I34" s="575"/>
      <c r="J34" s="303" t="s">
        <v>780</v>
      </c>
      <c r="K34" s="545"/>
      <c r="L34" s="1638"/>
      <c r="M34" s="1638"/>
      <c r="R34" s="1638"/>
      <c r="U34" s="546"/>
      <c r="AA34" s="1634"/>
      <c r="AB34" s="1634"/>
      <c r="AC34" s="1634"/>
      <c r="AD34" s="1634"/>
      <c r="AE34" s="1634"/>
      <c r="AF34" s="1162">
        <v>19</v>
      </c>
    </row>
    <row customHeight="1" ht="60">
      <c r="D35" s="1640"/>
      <c r="E35" s="1677" t="s">
        <v>781</v>
      </c>
      <c r="F35" s="956" t="s">
        <v>782</v>
      </c>
      <c r="G35" s="1656" t="s">
        <v>588</v>
      </c>
      <c r="H35" s="1678"/>
      <c r="I35" s="1678"/>
      <c r="J35" s="291" t="s">
        <v>783</v>
      </c>
      <c r="K35" s="545"/>
      <c r="AF35" s="1633">
        <v>57</v>
      </c>
    </row>
    <row s="1368" customFormat="1" customHeight="1" ht="24">
      <c r="A36" s="991" t="s">
        <v>614</v>
      </c>
      <c r="C36" s="1638"/>
      <c r="D36" s="1640"/>
      <c r="E36" s="1666" t="s">
        <v>91</v>
      </c>
      <c r="F36" s="709" t="s">
        <v>784</v>
      </c>
      <c r="G36" s="1645" t="s">
        <v>588</v>
      </c>
      <c r="H36" s="559"/>
      <c r="I36" s="559"/>
      <c r="J36" s="291" t="s">
        <v>785</v>
      </c>
      <c r="K36" s="545"/>
      <c r="L36" s="1638"/>
      <c r="M36" s="1638"/>
      <c r="R36" s="1638"/>
      <c r="U36" s="546"/>
      <c r="AA36" s="1634"/>
      <c r="AB36" s="1634"/>
      <c r="AC36" s="1634"/>
      <c r="AD36" s="1634"/>
      <c r="AE36" s="1634"/>
      <c r="AF36" s="1162">
        <v>23</v>
      </c>
    </row>
    <row s="1368" customFormat="1" customHeight="1" ht="35.699999999999996">
      <c r="A37" s="991"/>
      <c r="C37" s="1638"/>
      <c r="D37" s="1640"/>
      <c r="E37" s="1666" t="s">
        <v>362</v>
      </c>
      <c r="F37" s="956" t="s">
        <v>786</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787</v>
      </c>
      <c r="G38" s="1645" t="s">
        <v>588</v>
      </c>
      <c r="H38" s="559"/>
      <c r="I38" s="559"/>
      <c r="J38" s="291" t="s">
        <v>788</v>
      </c>
      <c r="K38" s="545"/>
      <c r="L38" s="1638"/>
      <c r="M38" s="1638"/>
      <c r="R38" s="1638"/>
      <c r="U38" s="546"/>
      <c r="AA38" s="1634"/>
      <c r="AB38" s="1634"/>
      <c r="AC38" s="1634"/>
      <c r="AD38" s="1634"/>
      <c r="AE38" s="1634"/>
      <c r="AF38" s="1162">
        <v>19</v>
      </c>
    </row>
    <row s="1368" customFormat="1" customHeight="1" ht="24">
      <c r="A39" s="989"/>
      <c r="C39" s="1638"/>
      <c r="D39" s="577"/>
      <c r="E39" s="1666" t="s">
        <v>789</v>
      </c>
      <c r="F39" s="956" t="s">
        <v>790</v>
      </c>
      <c r="G39" s="1656" t="s">
        <v>588</v>
      </c>
      <c r="H39" s="559"/>
      <c r="I39" s="559"/>
      <c r="J39" s="291" t="s">
        <v>791</v>
      </c>
      <c r="K39" s="545"/>
      <c r="L39" s="1638"/>
      <c r="M39" s="1638"/>
      <c r="R39" s="1638"/>
      <c r="U39" s="546"/>
      <c r="AA39" s="1634"/>
      <c r="AB39" s="1634"/>
      <c r="AC39" s="1634"/>
      <c r="AD39" s="1634"/>
      <c r="AE39" s="1634"/>
      <c r="AF39" s="1162">
        <v>23</v>
      </c>
    </row>
    <row s="1368" customFormat="1" customHeight="1" ht="24">
      <c r="A40" s="989"/>
      <c r="C40" s="1638"/>
      <c r="D40" s="1640"/>
      <c r="E40" s="1666" t="s">
        <v>792</v>
      </c>
      <c r="F40" s="1652" t="s">
        <v>793</v>
      </c>
      <c r="G40" s="1645" t="s">
        <v>588</v>
      </c>
      <c r="H40" s="559"/>
      <c r="I40" s="559"/>
      <c r="J40" s="291" t="s">
        <v>794</v>
      </c>
      <c r="K40" s="545"/>
      <c r="L40" s="1638"/>
      <c r="M40" s="1638"/>
      <c r="R40" s="1638"/>
      <c r="U40" s="546"/>
      <c r="AA40" s="1634"/>
      <c r="AB40" s="1634"/>
      <c r="AC40" s="1634"/>
      <c r="AD40" s="1634"/>
      <c r="AE40" s="1634"/>
      <c r="AF40" s="1162">
        <v>23</v>
      </c>
    </row>
    <row s="1368" customFormat="1" customHeight="1" ht="24">
      <c r="A41" s="989"/>
      <c r="C41" s="1638"/>
      <c r="D41" s="1640"/>
      <c r="E41" s="1666" t="s">
        <v>795</v>
      </c>
      <c r="F41" s="1652" t="s">
        <v>796</v>
      </c>
      <c r="G41" s="1645" t="s">
        <v>588</v>
      </c>
      <c r="H41" s="559"/>
      <c r="I41" s="559"/>
      <c r="J41" s="291" t="s">
        <v>797</v>
      </c>
      <c r="K41" s="545"/>
      <c r="L41" s="1638"/>
      <c r="M41" s="1638"/>
      <c r="R41" s="1638"/>
      <c r="U41" s="546"/>
      <c r="AA41" s="1634"/>
      <c r="AB41" s="1634"/>
      <c r="AC41" s="1634"/>
      <c r="AD41" s="1634"/>
      <c r="AE41" s="1634"/>
      <c r="AF41" s="1162">
        <v>23</v>
      </c>
    </row>
    <row s="1368" customFormat="1" customHeight="1" ht="24">
      <c r="A42" s="989"/>
      <c r="C42" s="1638"/>
      <c r="D42" s="1640"/>
      <c r="E42" s="1666" t="s">
        <v>798</v>
      </c>
      <c r="F42" s="1652" t="s">
        <v>799</v>
      </c>
      <c r="G42" s="1645" t="s">
        <v>588</v>
      </c>
      <c r="H42" s="559"/>
      <c r="I42" s="559"/>
      <c r="J42" s="291" t="s">
        <v>800</v>
      </c>
      <c r="K42" s="545"/>
      <c r="L42" s="1638"/>
      <c r="M42" s="1638"/>
      <c r="R42" s="1638"/>
      <c r="U42" s="546"/>
      <c r="AA42" s="1634"/>
      <c r="AB42" s="1634"/>
      <c r="AC42" s="1634"/>
      <c r="AD42" s="1634"/>
      <c r="AE42" s="1634"/>
      <c r="AF42" s="1162">
        <v>23</v>
      </c>
    </row>
    <row s="1368" customFormat="1" customHeight="1" ht="35.699999999999996">
      <c r="A43" s="989"/>
      <c r="C43" s="1638" t="s">
        <v>624</v>
      </c>
      <c r="D43" s="1640"/>
      <c r="E43" s="1666" t="s">
        <v>122</v>
      </c>
      <c r="F43" s="709" t="s">
        <v>665</v>
      </c>
      <c r="G43" s="1648" t="s">
        <v>801</v>
      </c>
      <c r="H43" s="403"/>
      <c r="I43" s="403"/>
      <c r="J43" s="291" t="s">
        <v>802</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803</v>
      </c>
      <c r="G44" s="1645" t="s">
        <v>804</v>
      </c>
      <c r="H44" s="547"/>
      <c r="I44" s="547"/>
      <c r="J44" s="291" t="s">
        <v>805</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806</v>
      </c>
      <c r="G45" s="1656" t="s">
        <v>807</v>
      </c>
      <c r="H45" s="547"/>
      <c r="I45" s="547"/>
      <c r="J45" s="291" t="s">
        <v>808</v>
      </c>
      <c r="K45" s="545"/>
      <c r="L45" s="1638"/>
      <c r="M45" s="1638"/>
      <c r="R45" s="1638"/>
      <c r="U45" s="546"/>
      <c r="AA45" s="1634"/>
      <c r="AB45" s="1634"/>
      <c r="AC45" s="1634"/>
      <c r="AD45" s="1634"/>
      <c r="AE45" s="1634"/>
      <c r="AF45" s="1162">
        <v>23</v>
      </c>
    </row>
    <row s="1368" customFormat="1" customHeight="1" ht="19.95">
      <c r="A46" s="989"/>
      <c r="C46" s="1638"/>
      <c r="D46" s="1640"/>
      <c r="E46" s="1666" t="s">
        <v>123</v>
      </c>
      <c r="F46" s="709" t="s">
        <v>809</v>
      </c>
      <c r="G46" s="1645" t="s">
        <v>626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5F6E1-8AD3-30CF-4FB7-0.7483BB4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588</v>
      </c>
      <c r="H2" s="543"/>
      <c r="I2" s="543"/>
      <c r="J2" s="544" t="s">
        <v>591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810</v>
      </c>
      <c r="F6" s="2250"/>
      <c r="G6" s="2250"/>
      <c r="H6" s="2250"/>
      <c r="I6" s="2250"/>
      <c r="J6" s="558"/>
      <c r="AF6" s="1633">
        <v>32</v>
      </c>
    </row>
    <row customHeight="1" ht="25.2">
      <c r="E7" s="2251" t="str">
        <f>IF(org=0,"Не определено",org)</f>
        <v>Муниципальное унитарное предприятие Белоярского района «Белоярские коммунальные системы»</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128</v>
      </c>
      <c r="AF9" s="1638">
        <v>1</v>
      </c>
    </row>
    <row customHeight="1" ht="11.549999999999999">
      <c r="E10" s="713"/>
      <c r="F10" s="2369" t="s">
        <v>118</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600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601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338</v>
      </c>
      <c r="F13" s="2372"/>
      <c r="G13" s="2372"/>
      <c r="H13" s="1658"/>
      <c r="I13" s="1658"/>
      <c r="J13" s="2129"/>
      <c r="AF13" s="1633">
        <v>11</v>
      </c>
    </row>
    <row customHeight="1" ht="24">
      <c r="E14" s="1659" t="s">
        <v>89</v>
      </c>
      <c r="F14" s="1662" t="s">
        <v>340</v>
      </c>
      <c r="G14" s="1662" t="s">
        <v>602</v>
      </c>
      <c r="H14" s="1662" t="s">
        <v>341</v>
      </c>
      <c r="I14" s="1662" t="s">
        <v>341</v>
      </c>
      <c r="J14" s="2129"/>
      <c r="AF14" s="1633">
        <v>23</v>
      </c>
    </row>
    <row customHeight="1" ht="19.95">
      <c r="D15" s="1640"/>
      <c r="E15" s="1632" t="s">
        <v>100</v>
      </c>
      <c r="F15" s="709" t="s">
        <v>811</v>
      </c>
      <c r="G15" s="1659" t="s">
        <v>588</v>
      </c>
      <c r="H15" s="559"/>
      <c r="I15" s="559"/>
      <c r="J15" s="291" t="s">
        <v>812</v>
      </c>
      <c r="K15" s="545" t="s">
        <v>666</v>
      </c>
      <c r="AF15" s="1633">
        <v>19</v>
      </c>
    </row>
    <row customHeight="1" ht="24">
      <c r="D16" s="1640"/>
      <c r="E16" s="1632" t="s">
        <v>105</v>
      </c>
      <c r="F16" s="1667" t="s">
        <v>813</v>
      </c>
      <c r="G16" s="1659" t="s">
        <v>588</v>
      </c>
      <c r="H16" s="560">
        <f>SUM(H17,H20:H27)</f>
        <v>0</v>
      </c>
      <c r="I16" s="560">
        <f>SUM(I17,I20:I27)</f>
        <v>0</v>
      </c>
      <c r="J16" s="291" t="s">
        <v>814</v>
      </c>
      <c r="K16" s="545" t="s">
        <v>666</v>
      </c>
      <c r="AF16" s="1633">
        <v>23</v>
      </c>
    </row>
    <row customHeight="1" ht="35.699999999999996">
      <c r="D17" s="1640"/>
      <c r="E17" s="1666" t="s">
        <v>744</v>
      </c>
      <c r="F17" s="1669" t="s">
        <v>815</v>
      </c>
      <c r="G17" s="1656" t="s">
        <v>588</v>
      </c>
      <c r="H17" s="559"/>
      <c r="I17" s="559"/>
      <c r="J17" s="291" t="s">
        <v>816</v>
      </c>
      <c r="K17" s="545"/>
      <c r="AF17" s="1633">
        <v>34</v>
      </c>
    </row>
    <row customHeight="1" ht="19.95">
      <c r="D18" s="1640"/>
      <c r="E18" s="1666" t="s">
        <v>747</v>
      </c>
      <c r="F18" s="1670" t="s">
        <v>817</v>
      </c>
      <c r="G18" s="1656" t="s">
        <v>588</v>
      </c>
      <c r="H18" s="559"/>
      <c r="I18" s="559"/>
      <c r="J18" s="291"/>
      <c r="K18" s="545"/>
      <c r="AF18" s="1633">
        <v>19</v>
      </c>
    </row>
    <row customHeight="1" ht="24">
      <c r="D19" s="1640"/>
      <c r="E19" s="1666" t="s">
        <v>750</v>
      </c>
      <c r="F19" s="1670" t="s">
        <v>818</v>
      </c>
      <c r="G19" s="1656" t="s">
        <v>588</v>
      </c>
      <c r="H19" s="559"/>
      <c r="I19" s="559"/>
      <c r="J19" s="291"/>
      <c r="K19" s="545"/>
      <c r="AF19" s="1633">
        <v>23</v>
      </c>
    </row>
    <row customHeight="1" ht="35.699999999999996">
      <c r="D20" s="1640"/>
      <c r="E20" s="1666" t="s">
        <v>345</v>
      </c>
      <c r="F20" s="1669" t="s">
        <v>819</v>
      </c>
      <c r="G20" s="1656" t="s">
        <v>588</v>
      </c>
      <c r="H20" s="559"/>
      <c r="I20" s="559"/>
      <c r="J20" s="291"/>
      <c r="K20" s="545"/>
      <c r="AF20" s="1633">
        <v>34</v>
      </c>
    </row>
    <row customHeight="1" ht="48.29999999999999">
      <c r="D21" s="1640"/>
      <c r="E21" s="1666" t="s">
        <v>348</v>
      </c>
      <c r="F21" s="1669" t="s">
        <v>820</v>
      </c>
      <c r="G21" s="1656" t="s">
        <v>588</v>
      </c>
      <c r="H21" s="559"/>
      <c r="I21" s="559"/>
      <c r="J21" s="291"/>
      <c r="K21" s="545"/>
      <c r="AF21" s="1633">
        <v>46</v>
      </c>
    </row>
    <row customHeight="1" ht="60">
      <c r="D22" s="1640"/>
      <c r="E22" s="1666" t="s">
        <v>764</v>
      </c>
      <c r="F22" s="1669" t="s">
        <v>821</v>
      </c>
      <c r="G22" s="1656" t="s">
        <v>588</v>
      </c>
      <c r="H22" s="559"/>
      <c r="I22" s="559"/>
      <c r="J22" s="291"/>
      <c r="K22" s="545"/>
      <c r="AF22" s="1633">
        <v>57</v>
      </c>
    </row>
    <row customHeight="1" ht="35.699999999999996">
      <c r="D23" s="1640"/>
      <c r="E23" s="1666" t="s">
        <v>771</v>
      </c>
      <c r="F23" s="1669" t="s">
        <v>822</v>
      </c>
      <c r="G23" s="1656" t="s">
        <v>588</v>
      </c>
      <c r="H23" s="559"/>
      <c r="I23" s="559"/>
      <c r="J23" s="291"/>
      <c r="K23" s="545"/>
      <c r="AF23" s="1633">
        <v>34</v>
      </c>
    </row>
    <row customHeight="1" ht="35.699999999999996">
      <c r="D24" s="1640"/>
      <c r="E24" s="1666" t="s">
        <v>773</v>
      </c>
      <c r="F24" s="1669" t="s">
        <v>823</v>
      </c>
      <c r="G24" s="1656" t="s">
        <v>588</v>
      </c>
      <c r="H24" s="559"/>
      <c r="I24" s="559"/>
      <c r="J24" s="291"/>
      <c r="K24" s="545"/>
      <c r="AF24" s="1633">
        <v>34</v>
      </c>
    </row>
    <row customHeight="1" ht="24">
      <c r="D25" s="1640"/>
      <c r="E25" s="1666" t="s">
        <v>775</v>
      </c>
      <c r="F25" s="1669" t="s">
        <v>824</v>
      </c>
      <c r="G25" s="1656" t="s">
        <v>588</v>
      </c>
      <c r="H25" s="559"/>
      <c r="I25" s="559"/>
      <c r="J25" s="291"/>
      <c r="K25" s="545"/>
      <c r="AF25" s="1633">
        <v>23</v>
      </c>
    </row>
    <row customHeight="1" ht="76.5">
      <c r="D26" s="1640"/>
      <c r="E26" s="1666" t="s">
        <v>777</v>
      </c>
      <c r="F26" s="1669" t="s">
        <v>825</v>
      </c>
      <c r="G26" s="1656" t="s">
        <v>588</v>
      </c>
      <c r="H26" s="559"/>
      <c r="I26" s="559"/>
      <c r="J26" s="291"/>
      <c r="K26" s="545"/>
      <c r="AF26" s="1633">
        <v>73</v>
      </c>
    </row>
    <row s="1368" customFormat="1" customHeight="1" ht="35.699999999999996">
      <c r="A27" s="989"/>
      <c r="C27" s="1638"/>
      <c r="D27" s="1640"/>
      <c r="E27" s="1631" t="s">
        <v>781</v>
      </c>
      <c r="F27" s="1630" t="s">
        <v>826</v>
      </c>
      <c r="G27" s="1657" t="s">
        <v>588</v>
      </c>
      <c r="H27" s="581">
        <f>SUM(H28:H29)</f>
        <v>0</v>
      </c>
      <c r="I27" s="581">
        <f>SUM(I28:I29)</f>
        <v>0</v>
      </c>
      <c r="J27" s="291" t="s">
        <v>779</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613</v>
      </c>
      <c r="G29" s="574"/>
      <c r="H29" s="575"/>
      <c r="I29" s="575"/>
      <c r="J29" s="303" t="s">
        <v>780</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827</v>
      </c>
      <c r="G30" s="1656" t="s">
        <v>588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828</v>
      </c>
      <c r="G31" s="1656" t="s">
        <v>588</v>
      </c>
      <c r="H31" s="559"/>
      <c r="I31" s="559"/>
      <c r="J31" s="291" t="s">
        <v>829</v>
      </c>
      <c r="K31" s="545"/>
      <c r="L31" s="1638"/>
      <c r="M31" s="1638"/>
      <c r="R31" s="1638"/>
      <c r="U31" s="546"/>
      <c r="AA31" s="1634"/>
      <c r="AB31" s="1634"/>
      <c r="AC31" s="1634"/>
      <c r="AD31" s="1634"/>
      <c r="AE31" s="1634"/>
      <c r="AF31" s="1162">
        <v>34</v>
      </c>
    </row>
    <row s="1368" customFormat="1" customHeight="1" ht="24">
      <c r="A32" s="989"/>
      <c r="C32" s="1638"/>
      <c r="D32" s="1640"/>
      <c r="E32" s="1666" t="s">
        <v>789</v>
      </c>
      <c r="F32" s="692" t="s">
        <v>793</v>
      </c>
      <c r="G32" s="1656" t="s">
        <v>588</v>
      </c>
      <c r="H32" s="559"/>
      <c r="I32" s="559"/>
      <c r="J32" s="291" t="s">
        <v>830</v>
      </c>
      <c r="K32" s="545"/>
      <c r="L32" s="1638"/>
      <c r="M32" s="1638"/>
      <c r="R32" s="1638"/>
      <c r="U32" s="546"/>
      <c r="AA32" s="1634"/>
      <c r="AB32" s="1634"/>
      <c r="AC32" s="1634"/>
      <c r="AD32" s="1634"/>
      <c r="AE32" s="1634"/>
      <c r="AF32" s="1162">
        <v>23</v>
      </c>
    </row>
    <row s="1368" customFormat="1" customHeight="1" ht="24">
      <c r="A33" s="989"/>
      <c r="C33" s="1638"/>
      <c r="D33" s="1640"/>
      <c r="E33" s="1666" t="s">
        <v>831</v>
      </c>
      <c r="F33" s="692" t="s">
        <v>832</v>
      </c>
      <c r="G33" s="1656" t="s">
        <v>588</v>
      </c>
      <c r="H33" s="559"/>
      <c r="I33" s="559"/>
      <c r="J33" s="291" t="s">
        <v>833</v>
      </c>
      <c r="K33" s="545"/>
      <c r="L33" s="1638"/>
      <c r="M33" s="1638"/>
      <c r="R33" s="1638"/>
      <c r="U33" s="546"/>
      <c r="AA33" s="1634"/>
      <c r="AB33" s="1634"/>
      <c r="AC33" s="1634"/>
      <c r="AD33" s="1634"/>
      <c r="AE33" s="1634"/>
      <c r="AF33" s="1162">
        <v>23</v>
      </c>
    </row>
    <row s="1368" customFormat="1" customHeight="1" ht="24">
      <c r="A34" s="989"/>
      <c r="C34" s="1638"/>
      <c r="D34" s="1640"/>
      <c r="E34" s="1666" t="s">
        <v>834</v>
      </c>
      <c r="F34" s="692" t="s">
        <v>799</v>
      </c>
      <c r="G34" s="1656" t="s">
        <v>588</v>
      </c>
      <c r="H34" s="559"/>
      <c r="I34" s="559"/>
      <c r="J34" s="291" t="s">
        <v>835</v>
      </c>
      <c r="K34" s="545"/>
      <c r="L34" s="1638"/>
      <c r="M34" s="1638"/>
      <c r="R34" s="1638"/>
      <c r="U34" s="546"/>
      <c r="AA34" s="1634"/>
      <c r="AB34" s="1634"/>
      <c r="AC34" s="1634"/>
      <c r="AD34" s="1634"/>
      <c r="AE34" s="1634"/>
      <c r="AF34" s="1162">
        <v>23</v>
      </c>
    </row>
    <row s="1368" customFormat="1" customHeight="1" ht="35.699999999999996">
      <c r="A35" s="989"/>
      <c r="C35" s="1638" t="s">
        <v>624</v>
      </c>
      <c r="D35" s="1640"/>
      <c r="E35" s="1666" t="s">
        <v>122</v>
      </c>
      <c r="F35" s="1663" t="s">
        <v>665</v>
      </c>
      <c r="G35" s="1659" t="s">
        <v>344</v>
      </c>
      <c r="H35" s="403"/>
      <c r="I35" s="403"/>
      <c r="J35" s="291" t="s">
        <v>836</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837</v>
      </c>
      <c r="G36" s="1656" t="s">
        <v>804</v>
      </c>
      <c r="H36" s="547"/>
      <c r="I36" s="547"/>
      <c r="J36" s="291" t="s">
        <v>805</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838</v>
      </c>
      <c r="G37" s="1656" t="s">
        <v>807</v>
      </c>
      <c r="H37" s="547"/>
      <c r="I37" s="547"/>
      <c r="J37" s="291" t="s">
        <v>808</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839</v>
      </c>
      <c r="F39" s="2287" t="s">
        <v>840</v>
      </c>
      <c r="G39" s="2287"/>
      <c r="H39" s="371"/>
      <c r="I39" s="371"/>
      <c r="J39" s="371"/>
      <c r="AF39" s="1633">
        <v>26</v>
      </c>
    </row>
    <row s="1643" customFormat="1" customHeight="1" ht="39.75">
      <c r="A40" s="989"/>
      <c r="B40" s="1638"/>
      <c r="C40" s="1638"/>
      <c r="D40" s="353"/>
      <c r="F40" s="2287" t="s">
        <v>841</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7EB2E-978D-284C-4EA9-0.2365FDD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Муниципальное унитарное предприятие Белоярского района «Белоярские коммунальные системы»</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128</v>
      </c>
      <c r="J6" s="1024"/>
      <c r="X6" s="507">
        <v>1</v>
      </c>
    </row>
    <row customHeight="1" ht="11.549999999999999">
      <c r="D7" s="713"/>
      <c r="E7" s="2369" t="s">
        <v>118</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600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601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338</v>
      </c>
      <c r="E10" s="2104"/>
      <c r="F10" s="2104"/>
      <c r="G10" s="2104"/>
      <c r="H10" s="2104"/>
      <c r="I10" s="2104"/>
      <c r="J10" s="2105"/>
      <c r="K10" s="2201"/>
      <c r="L10" s="511"/>
      <c r="X10" s="760">
        <v>11</v>
      </c>
    </row>
    <row s="1637" customFormat="1" customHeight="1" ht="24">
      <c r="A11" s="2387"/>
      <c r="B11" s="2387"/>
      <c r="C11" s="659"/>
      <c r="D11" s="705" t="s">
        <v>89</v>
      </c>
      <c r="E11" s="707" t="s">
        <v>842</v>
      </c>
      <c r="F11" s="707" t="s">
        <v>602</v>
      </c>
      <c r="G11" s="467" t="s">
        <v>341</v>
      </c>
      <c r="H11" s="467" t="s">
        <v>428</v>
      </c>
      <c r="I11" s="809" t="s">
        <v>341</v>
      </c>
      <c r="J11" s="810" t="s">
        <v>428</v>
      </c>
      <c r="K11" s="2234"/>
      <c r="L11" s="660"/>
      <c r="X11" s="511">
        <v>23</v>
      </c>
    </row>
    <row s="1644" customFormat="1" customHeight="1" ht="10.5">
      <c r="A12" s="954"/>
      <c r="D12" s="1027" t="s">
        <v>100</v>
      </c>
      <c r="E12" s="1027" t="s">
        <v>105</v>
      </c>
      <c r="F12" s="1027" t="s">
        <v>91</v>
      </c>
      <c r="G12" s="1028" t="str">
        <f>G1&amp;".1"</f>
        <v>4.1</v>
      </c>
      <c r="H12" s="1028" t="str">
        <f>G1&amp;".2"</f>
        <v>4.2</v>
      </c>
      <c r="I12" s="1028" t="str">
        <f>I1&amp;".1"</f>
        <v>4.1</v>
      </c>
      <c r="J12" s="1028" t="str">
        <f>I1&amp;".2"</f>
        <v>4.2</v>
      </c>
      <c r="K12" s="1028"/>
      <c r="X12" s="513">
        <v>10</v>
      </c>
    </row>
    <row customHeight="1" ht="22.5">
      <c r="A13" s="2394" t="s">
        <v>843</v>
      </c>
      <c r="D13" s="955" t="s">
        <v>100</v>
      </c>
      <c r="E13" s="281" t="s">
        <v>844</v>
      </c>
      <c r="F13" s="662" t="s">
        <v>845</v>
      </c>
      <c r="G13" s="559"/>
      <c r="H13" s="663"/>
      <c r="I13" s="559"/>
      <c r="J13" s="663"/>
      <c r="K13" s="291" t="s">
        <v>846</v>
      </c>
      <c r="L13" s="722"/>
      <c r="X13" s="507">
        <v>0</v>
      </c>
    </row>
    <row customHeight="1" ht="22.5">
      <c r="A14" s="2394"/>
      <c r="D14" s="541" t="s">
        <v>105</v>
      </c>
      <c r="E14" s="281" t="s">
        <v>847</v>
      </c>
      <c r="F14" s="662" t="s">
        <v>848</v>
      </c>
      <c r="G14" s="559"/>
      <c r="H14" s="664"/>
      <c r="I14" s="559"/>
      <c r="J14" s="664"/>
      <c r="K14" s="291" t="s">
        <v>849</v>
      </c>
      <c r="L14" s="722"/>
      <c r="X14" s="507">
        <v>0</v>
      </c>
    </row>
    <row s="1637" customFormat="1" customHeight="1" ht="78.75">
      <c r="A15" s="2394"/>
      <c r="B15" s="513"/>
      <c r="D15" s="955" t="s">
        <v>91</v>
      </c>
      <c r="E15" s="709" t="s">
        <v>850</v>
      </c>
      <c r="F15" s="952" t="s">
        <v>344</v>
      </c>
      <c r="G15" s="952" t="s">
        <v>344</v>
      </c>
      <c r="H15" s="108"/>
      <c r="I15" s="952" t="s">
        <v>344</v>
      </c>
      <c r="J15" s="108"/>
      <c r="K15" s="291" t="s">
        <v>851</v>
      </c>
      <c r="L15" s="722"/>
      <c r="X15" s="760">
        <v>0</v>
      </c>
    </row>
    <row s="1637" customFormat="1" customHeight="1" ht="22.5">
      <c r="A16" s="2394"/>
      <c r="B16" s="513"/>
      <c r="D16" s="955" t="s">
        <v>362</v>
      </c>
      <c r="E16" s="956" t="s">
        <v>852</v>
      </c>
      <c r="F16" s="952" t="s">
        <v>853</v>
      </c>
      <c r="G16" s="819"/>
      <c r="H16" s="108"/>
      <c r="I16" s="819"/>
      <c r="J16" s="108"/>
      <c r="K16" s="291"/>
      <c r="L16" s="722"/>
      <c r="X16" s="760">
        <v>0</v>
      </c>
    </row>
    <row s="1637" customFormat="1" customHeight="1" ht="22.5">
      <c r="A17" s="2394"/>
      <c r="B17" s="513"/>
      <c r="D17" s="955" t="s">
        <v>370</v>
      </c>
      <c r="E17" s="956" t="s">
        <v>854</v>
      </c>
      <c r="F17" s="952" t="s">
        <v>855</v>
      </c>
      <c r="G17" s="819"/>
      <c r="H17" s="108"/>
      <c r="I17" s="819"/>
      <c r="J17" s="108"/>
      <c r="K17" s="291"/>
      <c r="L17" s="722"/>
      <c r="X17" s="760">
        <v>0</v>
      </c>
    </row>
    <row s="1637" customFormat="1" customHeight="1" ht="33.75">
      <c r="A18" s="2394"/>
      <c r="B18" s="513"/>
      <c r="D18" s="955" t="s">
        <v>372</v>
      </c>
      <c r="E18" s="956" t="s">
        <v>856</v>
      </c>
      <c r="F18" s="952" t="s">
        <v>607</v>
      </c>
      <c r="G18" s="682"/>
      <c r="H18" s="108"/>
      <c r="I18" s="682"/>
      <c r="J18" s="108"/>
      <c r="K18" s="291"/>
      <c r="L18" s="722"/>
      <c r="X18" s="760">
        <v>0</v>
      </c>
    </row>
    <row customHeight="1" ht="101.25">
      <c r="A19" s="2394"/>
      <c r="D19" s="955" t="s">
        <v>92</v>
      </c>
      <c r="E19" s="281" t="s">
        <v>857</v>
      </c>
      <c r="F19" s="662" t="s">
        <v>582</v>
      </c>
      <c r="G19" s="665"/>
      <c r="H19" s="664"/>
      <c r="I19" s="957"/>
      <c r="J19" s="664"/>
      <c r="K19" s="291" t="s">
        <v>858</v>
      </c>
      <c r="L19" s="722"/>
      <c r="X19" s="507">
        <v>0</v>
      </c>
    </row>
    <row s="1637" customFormat="1" customHeight="1" ht="18.75">
      <c r="A20" s="2394"/>
      <c r="C20" s="958"/>
      <c r="D20" s="955" t="s">
        <v>789</v>
      </c>
      <c r="E20" s="956" t="s">
        <v>859</v>
      </c>
      <c r="F20" s="952" t="s">
        <v>344</v>
      </c>
      <c r="G20" s="952" t="s">
        <v>344</v>
      </c>
      <c r="H20" s="951" t="s">
        <v>344</v>
      </c>
      <c r="I20" s="952" t="s">
        <v>344</v>
      </c>
      <c r="J20" s="951" t="s">
        <v>344</v>
      </c>
      <c r="K20" s="950"/>
      <c r="L20" s="722"/>
      <c r="W20" s="677"/>
      <c r="X20" s="760">
        <v>0</v>
      </c>
    </row>
    <row s="1637" customFormat="1" customHeight="1" ht="33.75">
      <c r="A21" s="2394"/>
      <c r="C21" s="958"/>
      <c r="D21" s="955" t="s">
        <v>792</v>
      </c>
      <c r="E21" s="578" t="s">
        <v>860</v>
      </c>
      <c r="F21" s="952" t="s">
        <v>861</v>
      </c>
      <c r="G21" s="682"/>
      <c r="H21" s="108"/>
      <c r="I21" s="682"/>
      <c r="J21" s="108"/>
      <c r="K21" s="950"/>
      <c r="L21" s="722"/>
      <c r="W21" s="677"/>
      <c r="X21" s="760">
        <v>0</v>
      </c>
    </row>
    <row s="1637" customFormat="1" customHeight="1" ht="33.75">
      <c r="A22" s="2394"/>
      <c r="C22" s="958"/>
      <c r="D22" s="955" t="s">
        <v>795</v>
      </c>
      <c r="E22" s="578" t="s">
        <v>862</v>
      </c>
      <c r="F22" s="952" t="s">
        <v>863</v>
      </c>
      <c r="G22" s="682"/>
      <c r="H22" s="108"/>
      <c r="I22" s="682"/>
      <c r="J22" s="108"/>
      <c r="K22" s="950"/>
      <c r="L22" s="722"/>
      <c r="W22" s="677"/>
      <c r="X22" s="760">
        <v>0</v>
      </c>
    </row>
    <row s="1637" customFormat="1" customHeight="1" ht="22.5">
      <c r="A23" s="2394"/>
      <c r="C23" s="958"/>
      <c r="D23" s="955" t="s">
        <v>831</v>
      </c>
      <c r="E23" s="956" t="s">
        <v>864</v>
      </c>
      <c r="F23" s="952" t="s">
        <v>344</v>
      </c>
      <c r="G23" s="952" t="s">
        <v>344</v>
      </c>
      <c r="H23" s="951" t="s">
        <v>344</v>
      </c>
      <c r="I23" s="952" t="s">
        <v>344</v>
      </c>
      <c r="J23" s="951" t="s">
        <v>344</v>
      </c>
      <c r="K23" s="950"/>
      <c r="L23" s="722"/>
      <c r="W23" s="677"/>
      <c r="X23" s="760">
        <v>0</v>
      </c>
    </row>
    <row s="1637" customFormat="1" customHeight="1" ht="22.5">
      <c r="A24" s="2394"/>
      <c r="C24" s="958"/>
      <c r="D24" s="955" t="s">
        <v>865</v>
      </c>
      <c r="E24" s="578" t="s">
        <v>866</v>
      </c>
      <c r="F24" s="952" t="s">
        <v>867</v>
      </c>
      <c r="G24" s="682"/>
      <c r="H24" s="688"/>
      <c r="I24" s="682"/>
      <c r="J24" s="688"/>
      <c r="K24" s="950"/>
      <c r="L24" s="722"/>
      <c r="W24" s="677"/>
      <c r="X24" s="760">
        <v>0</v>
      </c>
    </row>
    <row s="1637" customFormat="1" customHeight="1" ht="22.5">
      <c r="A25" s="2394"/>
      <c r="C25" s="958"/>
      <c r="D25" s="955" t="s">
        <v>868</v>
      </c>
      <c r="E25" s="578" t="s">
        <v>869</v>
      </c>
      <c r="F25" s="952" t="s">
        <v>344</v>
      </c>
      <c r="G25" s="952" t="s">
        <v>344</v>
      </c>
      <c r="H25" s="951" t="s">
        <v>344</v>
      </c>
      <c r="I25" s="952" t="s">
        <v>344</v>
      </c>
      <c r="J25" s="951" t="s">
        <v>344</v>
      </c>
      <c r="K25" s="950"/>
      <c r="L25" s="722"/>
      <c r="W25" s="677"/>
      <c r="X25" s="760">
        <v>0</v>
      </c>
    </row>
    <row s="1637" customFormat="1" customHeight="1" ht="18.75">
      <c r="A26" s="2394"/>
      <c r="C26" s="958"/>
      <c r="D26" s="955" t="s">
        <v>870</v>
      </c>
      <c r="E26" s="555" t="s">
        <v>871</v>
      </c>
      <c r="F26" s="952" t="s">
        <v>872</v>
      </c>
      <c r="G26" s="682"/>
      <c r="H26" s="688"/>
      <c r="I26" s="682"/>
      <c r="J26" s="688"/>
      <c r="K26" s="950"/>
      <c r="L26" s="722"/>
      <c r="W26" s="677"/>
      <c r="X26" s="760">
        <v>0</v>
      </c>
    </row>
    <row s="1637" customFormat="1" customHeight="1" ht="18.75">
      <c r="A27" s="2394"/>
      <c r="C27" s="958"/>
      <c r="D27" s="955" t="s">
        <v>873</v>
      </c>
      <c r="E27" s="555" t="s">
        <v>874</v>
      </c>
      <c r="F27" s="952" t="s">
        <v>875</v>
      </c>
      <c r="G27" s="682"/>
      <c r="H27" s="688"/>
      <c r="I27" s="682"/>
      <c r="J27" s="688"/>
      <c r="K27" s="950"/>
      <c r="L27" s="722"/>
      <c r="W27" s="677"/>
      <c r="X27" s="760">
        <v>0</v>
      </c>
    </row>
    <row s="1637" customFormat="1" customHeight="1" ht="18.75">
      <c r="A28" s="2394"/>
      <c r="C28" s="958"/>
      <c r="D28" s="955" t="s">
        <v>876</v>
      </c>
      <c r="E28" s="578" t="s">
        <v>877</v>
      </c>
      <c r="F28" s="952" t="s">
        <v>344</v>
      </c>
      <c r="G28" s="952" t="s">
        <v>344</v>
      </c>
      <c r="H28" s="951" t="s">
        <v>344</v>
      </c>
      <c r="I28" s="952" t="s">
        <v>344</v>
      </c>
      <c r="J28" s="951" t="s">
        <v>344</v>
      </c>
      <c r="K28" s="950"/>
      <c r="L28" s="722"/>
      <c r="W28" s="677"/>
      <c r="X28" s="760">
        <v>0</v>
      </c>
    </row>
    <row s="1637" customFormat="1" customHeight="1" ht="18.75">
      <c r="A29" s="2394"/>
      <c r="C29" s="958"/>
      <c r="D29" s="955" t="s">
        <v>878</v>
      </c>
      <c r="E29" s="555" t="s">
        <v>871</v>
      </c>
      <c r="F29" s="952" t="s">
        <v>879</v>
      </c>
      <c r="G29" s="682"/>
      <c r="H29" s="688"/>
      <c r="I29" s="682"/>
      <c r="J29" s="688"/>
      <c r="K29" s="950"/>
      <c r="L29" s="722"/>
      <c r="W29" s="677"/>
      <c r="X29" s="760">
        <v>0</v>
      </c>
    </row>
    <row s="1637" customFormat="1" customHeight="1" ht="18.75">
      <c r="A30" s="2394"/>
      <c r="C30" s="958"/>
      <c r="D30" s="955" t="s">
        <v>880</v>
      </c>
      <c r="E30" s="555" t="s">
        <v>881</v>
      </c>
      <c r="F30" s="952" t="s">
        <v>882</v>
      </c>
      <c r="G30" s="682"/>
      <c r="H30" s="688"/>
      <c r="I30" s="682"/>
      <c r="J30" s="688"/>
      <c r="K30" s="950"/>
      <c r="L30" s="722"/>
      <c r="W30" s="677"/>
      <c r="X30" s="760">
        <v>0</v>
      </c>
    </row>
    <row customHeight="1" ht="126.75">
      <c r="A31" s="2394"/>
      <c r="D31" s="955" t="s">
        <v>122</v>
      </c>
      <c r="E31" s="281" t="s">
        <v>883</v>
      </c>
      <c r="F31" s="662" t="s">
        <v>594</v>
      </c>
      <c r="G31" s="559"/>
      <c r="H31" s="664"/>
      <c r="I31" s="559"/>
      <c r="J31" s="664"/>
      <c r="K31" s="291" t="s">
        <v>884</v>
      </c>
      <c r="L31" s="722"/>
      <c r="X31" s="507">
        <v>0</v>
      </c>
    </row>
    <row customHeight="1" ht="56.25">
      <c r="A32" s="2394"/>
      <c r="D32" s="955" t="s">
        <v>93</v>
      </c>
      <c r="E32" s="281" t="s">
        <v>885</v>
      </c>
      <c r="F32" s="541" t="s">
        <v>855</v>
      </c>
      <c r="G32" s="559"/>
      <c r="H32" s="664"/>
      <c r="I32" s="559"/>
      <c r="J32" s="664"/>
      <c r="K32" s="291" t="s">
        <v>886</v>
      </c>
      <c r="L32" s="722"/>
      <c r="X32" s="507">
        <v>0</v>
      </c>
    </row>
    <row customHeight="1" ht="11.25">
      <c r="A33" s="2394"/>
      <c r="E33" s="666"/>
      <c r="F33" s="183"/>
      <c r="G33" s="183"/>
      <c r="H33" s="183"/>
      <c r="I33" s="183"/>
      <c r="J33" s="183"/>
      <c r="K33" s="183"/>
      <c r="X33" s="507">
        <v>0</v>
      </c>
    </row>
    <row customHeight="1" ht="12.75">
      <c r="A34" s="2394"/>
      <c r="D34" s="67">
        <v>1</v>
      </c>
      <c r="E34" s="337" t="s">
        <v>887</v>
      </c>
      <c r="X34" s="507">
        <v>0</v>
      </c>
    </row>
    <row customHeight="1" ht="11.25">
      <c r="A35" s="2394"/>
      <c r="D35" s="371"/>
      <c r="E35" s="337" t="s">
        <v>888</v>
      </c>
      <c r="X35" s="507">
        <v>0</v>
      </c>
    </row>
    <row s="1637" customFormat="1" customHeight="1" ht="11.549999999999999">
      <c r="A36" s="1035"/>
      <c r="B36" s="520"/>
      <c r="D36" s="1036"/>
      <c r="E36" s="1037"/>
      <c r="X36" s="511">
        <v>11</v>
      </c>
    </row>
    <row s="1637" customFormat="1" customHeight="1" ht="22.5" hidden="1">
      <c r="A37" s="2394" t="s">
        <v>889</v>
      </c>
      <c r="B37" s="513"/>
      <c r="D37" s="955">
        <v>1</v>
      </c>
      <c r="E37" s="709" t="s">
        <v>890</v>
      </c>
      <c r="F37" s="662" t="s">
        <v>845</v>
      </c>
      <c r="G37" s="559"/>
      <c r="H37" s="521"/>
      <c r="I37" s="559"/>
      <c r="J37" s="521"/>
      <c r="K37" s="291" t="s">
        <v>891</v>
      </c>
      <c r="X37" s="760">
        <v>0</v>
      </c>
    </row>
    <row s="1637" customFormat="1" customHeight="1" ht="22.5" hidden="1">
      <c r="A38" s="2394"/>
      <c r="B38" s="513"/>
      <c r="D38" s="671" t="s">
        <v>105</v>
      </c>
      <c r="E38" s="1034" t="s">
        <v>892</v>
      </c>
      <c r="F38" s="1038" t="s">
        <v>582</v>
      </c>
      <c r="G38" s="1038" t="s">
        <v>582</v>
      </c>
      <c r="H38" s="1032"/>
      <c r="I38" s="1038" t="s">
        <v>582</v>
      </c>
      <c r="J38" s="1032"/>
      <c r="K38" s="1033"/>
      <c r="X38" s="760">
        <v>0</v>
      </c>
    </row>
    <row s="1637" customFormat="1" customHeight="1" ht="33.75" hidden="1">
      <c r="A39" s="2394"/>
      <c r="B39" s="513"/>
      <c r="D39" s="667" t="s">
        <v>747</v>
      </c>
      <c r="E39" s="725" t="s">
        <v>893</v>
      </c>
      <c r="F39" s="662" t="s">
        <v>894</v>
      </c>
      <c r="G39" s="670"/>
      <c r="H39" s="1025"/>
      <c r="I39" s="670"/>
      <c r="J39" s="1025"/>
      <c r="K39" s="291" t="s">
        <v>895</v>
      </c>
      <c r="X39" s="760">
        <v>0</v>
      </c>
    </row>
    <row s="1637" customFormat="1" customHeight="1" ht="33.75" hidden="1">
      <c r="A40" s="2394"/>
      <c r="B40" s="513"/>
      <c r="D40" s="667" t="s">
        <v>750</v>
      </c>
      <c r="E40" s="725" t="s">
        <v>896</v>
      </c>
      <c r="F40" s="1029" t="s">
        <v>897</v>
      </c>
      <c r="G40" s="743"/>
      <c r="H40" s="1025"/>
      <c r="I40" s="743"/>
      <c r="J40" s="1025"/>
      <c r="K40" s="291" t="s">
        <v>898</v>
      </c>
      <c r="X40" s="760">
        <v>0</v>
      </c>
    </row>
    <row s="1637" customFormat="1" customHeight="1" ht="22.5" hidden="1">
      <c r="A41" s="2394"/>
      <c r="B41" s="513"/>
      <c r="D41" s="667" t="s">
        <v>91</v>
      </c>
      <c r="E41" s="724" t="s">
        <v>899</v>
      </c>
      <c r="F41" s="662" t="s">
        <v>582</v>
      </c>
      <c r="G41" s="662" t="s">
        <v>582</v>
      </c>
      <c r="H41" s="1026"/>
      <c r="I41" s="662" t="s">
        <v>582</v>
      </c>
      <c r="J41" s="1026"/>
      <c r="K41" s="304"/>
      <c r="X41" s="760">
        <v>0</v>
      </c>
    </row>
    <row s="1637" customFormat="1" customHeight="1" ht="45" hidden="1">
      <c r="A42" s="2394"/>
      <c r="B42" s="513"/>
      <c r="D42" s="667" t="s">
        <v>362</v>
      </c>
      <c r="E42" s="725" t="s">
        <v>900</v>
      </c>
      <c r="F42" s="662" t="s">
        <v>594</v>
      </c>
      <c r="G42" s="559"/>
      <c r="H42" s="1026"/>
      <c r="I42" s="559"/>
      <c r="J42" s="1026"/>
      <c r="K42" s="304" t="s">
        <v>901</v>
      </c>
      <c r="X42" s="760">
        <v>0</v>
      </c>
    </row>
    <row s="1637" customFormat="1" customHeight="1" ht="45" hidden="1">
      <c r="A43" s="2394"/>
      <c r="B43" s="513"/>
      <c r="D43" s="667" t="s">
        <v>370</v>
      </c>
      <c r="E43" s="669" t="s">
        <v>902</v>
      </c>
      <c r="F43" s="1030" t="s">
        <v>594</v>
      </c>
      <c r="G43" s="744"/>
      <c r="H43" s="1025"/>
      <c r="I43" s="744"/>
      <c r="J43" s="1025"/>
      <c r="K43" s="304" t="s">
        <v>903</v>
      </c>
      <c r="X43" s="760">
        <v>0</v>
      </c>
    </row>
    <row s="1637" customFormat="1" customHeight="1" ht="11.25" hidden="1">
      <c r="A44" s="2394"/>
      <c r="B44" s="513"/>
      <c r="D44" s="667" t="s">
        <v>92</v>
      </c>
      <c r="E44" s="668" t="s">
        <v>904</v>
      </c>
      <c r="F44" s="662" t="s">
        <v>894</v>
      </c>
      <c r="G44" s="670"/>
      <c r="H44" s="1025"/>
      <c r="I44" s="670"/>
      <c r="J44" s="1025"/>
      <c r="K44" s="291"/>
      <c r="X44" s="760">
        <v>0</v>
      </c>
    </row>
    <row s="1637" customFormat="1" customHeight="1" ht="11.25" hidden="1">
      <c r="A45" s="2394"/>
      <c r="B45" s="513"/>
      <c r="D45" s="667" t="s">
        <v>789</v>
      </c>
      <c r="E45" s="669" t="s">
        <v>905</v>
      </c>
      <c r="F45" s="662" t="s">
        <v>894</v>
      </c>
      <c r="G45" s="670"/>
      <c r="H45" s="1025"/>
      <c r="I45" s="670"/>
      <c r="J45" s="1025"/>
      <c r="K45" s="291"/>
      <c r="X45" s="760">
        <v>0</v>
      </c>
    </row>
    <row s="1637" customFormat="1" customHeight="1" ht="11.25" hidden="1">
      <c r="A46" s="2394"/>
      <c r="B46" s="513"/>
      <c r="D46" s="667" t="s">
        <v>831</v>
      </c>
      <c r="E46" s="669" t="s">
        <v>906</v>
      </c>
      <c r="F46" s="662" t="s">
        <v>894</v>
      </c>
      <c r="G46" s="670"/>
      <c r="H46" s="1025"/>
      <c r="I46" s="670"/>
      <c r="J46" s="1025"/>
      <c r="K46" s="291"/>
      <c r="X46" s="760">
        <v>0</v>
      </c>
    </row>
    <row s="1637" customFormat="1" customHeight="1" ht="11.25" hidden="1">
      <c r="A47" s="2394"/>
      <c r="B47" s="513"/>
      <c r="D47" s="667" t="s">
        <v>834</v>
      </c>
      <c r="E47" s="669" t="s">
        <v>907</v>
      </c>
      <c r="F47" s="662" t="s">
        <v>894</v>
      </c>
      <c r="G47" s="670"/>
      <c r="H47" s="1025"/>
      <c r="I47" s="670"/>
      <c r="J47" s="1025"/>
      <c r="K47" s="291"/>
      <c r="X47" s="760">
        <v>0</v>
      </c>
    </row>
    <row s="1637" customFormat="1" customHeight="1" ht="11.25" hidden="1">
      <c r="A48" s="2394"/>
      <c r="B48" s="513"/>
      <c r="D48" s="667" t="s">
        <v>908</v>
      </c>
      <c r="E48" s="673" t="s">
        <v>909</v>
      </c>
      <c r="F48" s="662" t="s">
        <v>894</v>
      </c>
      <c r="G48" s="670"/>
      <c r="H48" s="1025"/>
      <c r="I48" s="670"/>
      <c r="J48" s="1025"/>
      <c r="K48" s="291"/>
      <c r="X48" s="760">
        <v>0</v>
      </c>
    </row>
    <row s="1637" customFormat="1" customHeight="1" ht="11.25" hidden="1">
      <c r="A49" s="2394"/>
      <c r="B49" s="513"/>
      <c r="D49" s="667" t="s">
        <v>910</v>
      </c>
      <c r="E49" s="673" t="s">
        <v>911</v>
      </c>
      <c r="F49" s="662" t="s">
        <v>894</v>
      </c>
      <c r="G49" s="670"/>
      <c r="H49" s="1025"/>
      <c r="I49" s="670"/>
      <c r="J49" s="1025"/>
      <c r="K49" s="291"/>
      <c r="X49" s="760">
        <v>0</v>
      </c>
    </row>
    <row s="1637" customFormat="1" customHeight="1" ht="11.25" hidden="1">
      <c r="A50" s="2394"/>
      <c r="B50" s="513"/>
      <c r="D50" s="667" t="s">
        <v>912</v>
      </c>
      <c r="E50" s="669" t="s">
        <v>913</v>
      </c>
      <c r="F50" s="662" t="s">
        <v>894</v>
      </c>
      <c r="G50" s="670"/>
      <c r="H50" s="1025"/>
      <c r="I50" s="670"/>
      <c r="J50" s="1025"/>
      <c r="K50" s="291"/>
      <c r="X50" s="760">
        <v>0</v>
      </c>
    </row>
    <row s="1637" customFormat="1" customHeight="1" ht="11.25" hidden="1">
      <c r="A51" s="2394"/>
      <c r="B51" s="513"/>
      <c r="D51" s="667" t="s">
        <v>914</v>
      </c>
      <c r="E51" s="669" t="s">
        <v>915</v>
      </c>
      <c r="F51" s="662" t="s">
        <v>894</v>
      </c>
      <c r="G51" s="670"/>
      <c r="H51" s="1025"/>
      <c r="I51" s="670"/>
      <c r="J51" s="1025"/>
      <c r="K51" s="291"/>
      <c r="X51" s="760">
        <v>0</v>
      </c>
    </row>
    <row s="1637" customFormat="1" customHeight="1" ht="45" hidden="1">
      <c r="A52" s="2394"/>
      <c r="B52" s="513"/>
      <c r="D52" s="667" t="s">
        <v>122</v>
      </c>
      <c r="E52" s="668" t="s">
        <v>916</v>
      </c>
      <c r="F52" s="662" t="s">
        <v>894</v>
      </c>
      <c r="G52" s="670"/>
      <c r="H52" s="1025"/>
      <c r="I52" s="670"/>
      <c r="J52" s="1025"/>
      <c r="K52" s="291"/>
      <c r="X52" s="760">
        <v>0</v>
      </c>
    </row>
    <row s="1637" customFormat="1" customHeight="1" ht="11.25" hidden="1">
      <c r="A53" s="2394"/>
      <c r="B53" s="513"/>
      <c r="D53" s="667" t="s">
        <v>351</v>
      </c>
      <c r="E53" s="669" t="s">
        <v>905</v>
      </c>
      <c r="F53" s="662" t="s">
        <v>894</v>
      </c>
      <c r="G53" s="670"/>
      <c r="H53" s="1025"/>
      <c r="I53" s="670"/>
      <c r="J53" s="1025"/>
      <c r="K53" s="291"/>
      <c r="X53" s="760">
        <v>0</v>
      </c>
    </row>
    <row s="1637" customFormat="1" customHeight="1" ht="11.25" hidden="1">
      <c r="A54" s="2394"/>
      <c r="B54" s="513"/>
      <c r="D54" s="667" t="s">
        <v>917</v>
      </c>
      <c r="E54" s="669" t="s">
        <v>906</v>
      </c>
      <c r="F54" s="662" t="s">
        <v>894</v>
      </c>
      <c r="G54" s="670"/>
      <c r="H54" s="1025"/>
      <c r="I54" s="670"/>
      <c r="J54" s="1025"/>
      <c r="K54" s="291"/>
      <c r="X54" s="760">
        <v>0</v>
      </c>
    </row>
    <row s="1637" customFormat="1" customHeight="1" ht="11.25" hidden="1">
      <c r="A55" s="2394"/>
      <c r="B55" s="513"/>
      <c r="D55" s="667" t="s">
        <v>918</v>
      </c>
      <c r="E55" s="669" t="s">
        <v>907</v>
      </c>
      <c r="F55" s="662" t="s">
        <v>894</v>
      </c>
      <c r="G55" s="670"/>
      <c r="H55" s="1025"/>
      <c r="I55" s="670"/>
      <c r="J55" s="1025"/>
      <c r="K55" s="291"/>
      <c r="X55" s="760">
        <v>0</v>
      </c>
    </row>
    <row s="1637" customFormat="1" customHeight="1" ht="11.25" hidden="1">
      <c r="A56" s="2394"/>
      <c r="B56" s="513"/>
      <c r="D56" s="667" t="s">
        <v>919</v>
      </c>
      <c r="E56" s="673" t="s">
        <v>909</v>
      </c>
      <c r="F56" s="662" t="s">
        <v>894</v>
      </c>
      <c r="G56" s="670"/>
      <c r="H56" s="1025"/>
      <c r="I56" s="670"/>
      <c r="J56" s="1025"/>
      <c r="K56" s="291"/>
      <c r="X56" s="760">
        <v>0</v>
      </c>
    </row>
    <row s="1637" customFormat="1" customHeight="1" ht="11.25" hidden="1">
      <c r="A57" s="2394"/>
      <c r="B57" s="513"/>
      <c r="D57" s="667" t="s">
        <v>920</v>
      </c>
      <c r="E57" s="673" t="s">
        <v>911</v>
      </c>
      <c r="F57" s="662" t="s">
        <v>894</v>
      </c>
      <c r="G57" s="670"/>
      <c r="H57" s="1025"/>
      <c r="I57" s="670"/>
      <c r="J57" s="1025"/>
      <c r="K57" s="291"/>
      <c r="X57" s="760">
        <v>0</v>
      </c>
    </row>
    <row s="1637" customFormat="1" customHeight="1" ht="11.25" hidden="1">
      <c r="A58" s="2394"/>
      <c r="B58" s="513"/>
      <c r="D58" s="667" t="s">
        <v>921</v>
      </c>
      <c r="E58" s="669" t="s">
        <v>913</v>
      </c>
      <c r="F58" s="662" t="s">
        <v>894</v>
      </c>
      <c r="G58" s="670"/>
      <c r="H58" s="1025"/>
      <c r="I58" s="670"/>
      <c r="J58" s="1025"/>
      <c r="K58" s="291"/>
      <c r="X58" s="760">
        <v>0</v>
      </c>
    </row>
    <row s="1637" customFormat="1" customHeight="1" ht="11.25" hidden="1">
      <c r="A59" s="2394"/>
      <c r="B59" s="513"/>
      <c r="D59" s="667" t="s">
        <v>922</v>
      </c>
      <c r="E59" s="669" t="s">
        <v>915</v>
      </c>
      <c r="F59" s="662" t="s">
        <v>894</v>
      </c>
      <c r="G59" s="670"/>
      <c r="H59" s="1025"/>
      <c r="I59" s="670"/>
      <c r="J59" s="1025"/>
      <c r="K59" s="291"/>
      <c r="X59" s="760">
        <v>0</v>
      </c>
    </row>
    <row s="1637" customFormat="1" customHeight="1" ht="33.75" hidden="1">
      <c r="A60" s="2394"/>
      <c r="B60" s="513"/>
      <c r="D60" s="667" t="s">
        <v>93</v>
      </c>
      <c r="E60" s="668" t="s">
        <v>923</v>
      </c>
      <c r="F60" s="723" t="s">
        <v>594</v>
      </c>
      <c r="G60" s="744"/>
      <c r="H60" s="1025"/>
      <c r="I60" s="744"/>
      <c r="J60" s="1025"/>
      <c r="K60" s="304" t="s">
        <v>924</v>
      </c>
      <c r="X60" s="760">
        <v>0</v>
      </c>
    </row>
    <row s="1637" customFormat="1" customHeight="1" ht="33.75" hidden="1">
      <c r="A61" s="2394"/>
      <c r="B61" s="513"/>
      <c r="D61" s="667" t="s">
        <v>94</v>
      </c>
      <c r="E61" s="668" t="s">
        <v>925</v>
      </c>
      <c r="F61" s="728" t="s">
        <v>855</v>
      </c>
      <c r="G61" s="670"/>
      <c r="H61" s="1025"/>
      <c r="I61" s="670"/>
      <c r="J61" s="1025"/>
      <c r="K61" s="291"/>
      <c r="X61" s="760">
        <v>0</v>
      </c>
    </row>
    <row s="1637" customFormat="1" customHeight="1" ht="22.5" hidden="1">
      <c r="A62" s="2394"/>
      <c r="B62" s="513" t="s">
        <v>624</v>
      </c>
      <c r="D62" s="667" t="s">
        <v>123</v>
      </c>
      <c r="E62" s="668" t="s">
        <v>926</v>
      </c>
      <c r="F62" s="728" t="s">
        <v>344</v>
      </c>
      <c r="G62" s="384"/>
      <c r="H62" s="1025"/>
      <c r="I62" s="384"/>
      <c r="J62" s="1025"/>
      <c r="K62" s="291" t="s">
        <v>667</v>
      </c>
      <c r="X62" s="760">
        <v>0</v>
      </c>
    </row>
    <row s="1637" customFormat="1" customHeight="1" ht="45" hidden="1">
      <c r="A63" s="2394"/>
      <c r="B63" s="513" t="s">
        <v>624</v>
      </c>
      <c r="D63" s="667" t="s">
        <v>927</v>
      </c>
      <c r="E63" s="669" t="s">
        <v>928</v>
      </c>
      <c r="F63" s="723" t="s">
        <v>344</v>
      </c>
      <c r="G63" s="384"/>
      <c r="H63" s="1025"/>
      <c r="I63" s="384"/>
      <c r="J63" s="1025"/>
      <c r="K63" s="291" t="s">
        <v>667</v>
      </c>
      <c r="X63" s="760">
        <v>0</v>
      </c>
    </row>
    <row s="1637" customFormat="1" customHeight="1" ht="11.549999999999999">
      <c r="A64" s="1035"/>
      <c r="B64" s="520"/>
      <c r="D64" s="1036"/>
      <c r="E64" s="1037"/>
      <c r="X64" s="511">
        <v>11</v>
      </c>
    </row>
    <row s="1637" customFormat="1" customHeight="1" ht="22.5" hidden="1">
      <c r="A65" s="2394" t="s">
        <v>929</v>
      </c>
      <c r="B65" s="513"/>
      <c r="D65" s="667">
        <v>1</v>
      </c>
      <c r="E65" s="746" t="s">
        <v>930</v>
      </c>
      <c r="F65" s="742" t="s">
        <v>845</v>
      </c>
      <c r="G65" s="743"/>
      <c r="H65" s="1031"/>
      <c r="I65" s="743"/>
      <c r="J65" s="1031"/>
      <c r="K65" s="303" t="s">
        <v>931</v>
      </c>
      <c r="X65" s="760">
        <v>0</v>
      </c>
    </row>
    <row s="1637" customFormat="1" customHeight="1" ht="56.25" hidden="1">
      <c r="A66" s="2394"/>
      <c r="B66" s="513"/>
      <c r="D66" s="745" t="s">
        <v>105</v>
      </c>
      <c r="E66" s="709" t="s">
        <v>932</v>
      </c>
      <c r="F66" s="662" t="s">
        <v>582</v>
      </c>
      <c r="G66" s="662" t="s">
        <v>582</v>
      </c>
      <c r="H66" s="521"/>
      <c r="I66" s="662" t="s">
        <v>582</v>
      </c>
      <c r="J66" s="521"/>
      <c r="K66" s="291"/>
      <c r="X66" s="760">
        <v>0</v>
      </c>
    </row>
    <row s="1637" customFormat="1" customHeight="1" ht="33.75" hidden="1">
      <c r="A67" s="2394"/>
      <c r="B67" s="513"/>
      <c r="D67" s="745" t="s">
        <v>744</v>
      </c>
      <c r="E67" s="956" t="s">
        <v>933</v>
      </c>
      <c r="F67" s="662" t="s">
        <v>897</v>
      </c>
      <c r="G67" s="729"/>
      <c r="H67" s="521"/>
      <c r="I67" s="729"/>
      <c r="J67" s="521"/>
      <c r="K67" s="291"/>
      <c r="X67" s="760">
        <v>0</v>
      </c>
    </row>
    <row s="1637" customFormat="1" customHeight="1" ht="22.5" hidden="1">
      <c r="A68" s="2394"/>
      <c r="B68" s="513"/>
      <c r="D68" s="745" t="s">
        <v>345</v>
      </c>
      <c r="E68" s="956" t="s">
        <v>934</v>
      </c>
      <c r="F68" s="662" t="s">
        <v>897</v>
      </c>
      <c r="G68" s="729"/>
      <c r="H68" s="521"/>
      <c r="I68" s="729"/>
      <c r="J68" s="521"/>
      <c r="K68" s="291"/>
      <c r="X68" s="760">
        <v>0</v>
      </c>
    </row>
    <row s="1637" customFormat="1" customHeight="1" ht="22.5" hidden="1">
      <c r="A69" s="2394"/>
      <c r="B69" s="513"/>
      <c r="D69" s="745" t="s">
        <v>348</v>
      </c>
      <c r="E69" s="956" t="s">
        <v>935</v>
      </c>
      <c r="F69" s="723" t="s">
        <v>594</v>
      </c>
      <c r="G69" s="744"/>
      <c r="H69" s="521"/>
      <c r="I69" s="744"/>
      <c r="J69" s="521"/>
      <c r="K69" s="291"/>
      <c r="X69" s="760">
        <v>0</v>
      </c>
    </row>
    <row s="1637" customFormat="1" customHeight="1" ht="22.5" hidden="1">
      <c r="A70" s="2394"/>
      <c r="B70" s="513"/>
      <c r="D70" s="745" t="s">
        <v>764</v>
      </c>
      <c r="E70" s="956" t="s">
        <v>936</v>
      </c>
      <c r="F70" s="723" t="s">
        <v>594</v>
      </c>
      <c r="G70" s="744"/>
      <c r="H70" s="521"/>
      <c r="I70" s="744"/>
      <c r="J70" s="521"/>
      <c r="K70" s="291"/>
      <c r="X70" s="760">
        <v>0</v>
      </c>
    </row>
    <row s="1637" customFormat="1" customHeight="1" ht="22.5" hidden="1">
      <c r="A71" s="2394"/>
      <c r="B71" s="513"/>
      <c r="D71" s="667" t="s">
        <v>91</v>
      </c>
      <c r="E71" s="668" t="s">
        <v>937</v>
      </c>
      <c r="F71" s="662" t="s">
        <v>897</v>
      </c>
      <c r="G71" s="559"/>
      <c r="H71" s="1032"/>
      <c r="I71" s="559"/>
      <c r="J71" s="1032"/>
      <c r="K71" s="304"/>
      <c r="X71" s="760">
        <v>0</v>
      </c>
    </row>
    <row s="1637" customFormat="1" customHeight="1" ht="56.25" hidden="1">
      <c r="A72" s="2394"/>
      <c r="B72" s="513"/>
      <c r="D72" s="667" t="s">
        <v>92</v>
      </c>
      <c r="E72" s="668" t="s">
        <v>938</v>
      </c>
      <c r="F72" s="723" t="s">
        <v>594</v>
      </c>
      <c r="G72" s="744"/>
      <c r="H72" s="1025"/>
      <c r="I72" s="744"/>
      <c r="J72" s="1025"/>
      <c r="K72" s="304"/>
      <c r="X72" s="760">
        <v>0</v>
      </c>
    </row>
    <row s="1637" customFormat="1" customHeight="1" ht="33.75" hidden="1">
      <c r="A73" s="2394"/>
      <c r="B73" s="513"/>
      <c r="D73" s="667" t="s">
        <v>122</v>
      </c>
      <c r="E73" s="668" t="s">
        <v>939</v>
      </c>
      <c r="F73" s="728" t="s">
        <v>855</v>
      </c>
      <c r="G73" s="670"/>
      <c r="H73" s="1025"/>
      <c r="I73" s="670"/>
      <c r="J73" s="1025"/>
      <c r="K73" s="291"/>
      <c r="X73" s="760">
        <v>0</v>
      </c>
    </row>
    <row s="1637" customFormat="1" customHeight="1" ht="22.5" hidden="1">
      <c r="A74" s="2394"/>
      <c r="B74" s="513" t="s">
        <v>624</v>
      </c>
      <c r="D74" s="667" t="s">
        <v>93</v>
      </c>
      <c r="E74" s="668" t="s">
        <v>940</v>
      </c>
      <c r="F74" s="728" t="s">
        <v>344</v>
      </c>
      <c r="G74" s="384"/>
      <c r="H74" s="1025"/>
      <c r="I74" s="384"/>
      <c r="J74" s="1025"/>
      <c r="K74" s="291" t="s">
        <v>667</v>
      </c>
      <c r="X74" s="760">
        <v>0</v>
      </c>
    </row>
    <row s="1637" customFormat="1" customHeight="1" ht="45" hidden="1">
      <c r="A75" s="2394"/>
      <c r="B75" s="513" t="s">
        <v>624</v>
      </c>
      <c r="D75" s="667" t="s">
        <v>688</v>
      </c>
      <c r="E75" s="669" t="s">
        <v>941</v>
      </c>
      <c r="F75" s="723" t="s">
        <v>344</v>
      </c>
      <c r="G75" s="384"/>
      <c r="H75" s="1025"/>
      <c r="I75" s="384"/>
      <c r="J75" s="1025"/>
      <c r="K75" s="291" t="s">
        <v>667</v>
      </c>
      <c r="X75" s="760">
        <v>0</v>
      </c>
    </row>
    <row s="1637" customFormat="1" customHeight="1" ht="11.549999999999999">
      <c r="A76" s="1035"/>
      <c r="B76" s="520"/>
      <c r="D76" s="1036"/>
      <c r="E76" s="1037"/>
      <c r="X76" s="511">
        <v>11</v>
      </c>
    </row>
    <row s="1637" customFormat="1" customHeight="1" ht="11.25" hidden="1">
      <c r="A77" s="2394" t="s">
        <v>942</v>
      </c>
      <c r="B77" s="513"/>
      <c r="D77" s="667">
        <v>1</v>
      </c>
      <c r="E77" s="668" t="s">
        <v>943</v>
      </c>
      <c r="F77" s="723" t="s">
        <v>845</v>
      </c>
      <c r="G77" s="726"/>
      <c r="H77" s="1025"/>
      <c r="I77" s="726"/>
      <c r="J77" s="1025"/>
      <c r="K77" s="291" t="s">
        <v>944</v>
      </c>
      <c r="X77" s="760">
        <v>0</v>
      </c>
    </row>
    <row s="1637" customFormat="1" customHeight="1" ht="11.25" hidden="1">
      <c r="A78" s="2394"/>
      <c r="B78" s="513"/>
      <c r="D78" s="667" t="s">
        <v>105</v>
      </c>
      <c r="E78" s="668" t="s">
        <v>945</v>
      </c>
      <c r="F78" s="723" t="s">
        <v>845</v>
      </c>
      <c r="G78" s="726"/>
      <c r="H78" s="1025"/>
      <c r="I78" s="726"/>
      <c r="J78" s="1025"/>
      <c r="K78" s="291" t="s">
        <v>946</v>
      </c>
      <c r="X78" s="760">
        <v>0</v>
      </c>
    </row>
    <row s="1637" customFormat="1" customHeight="1" ht="22.5" hidden="1">
      <c r="A79" s="2394"/>
      <c r="B79" s="513"/>
      <c r="D79" s="667" t="s">
        <v>91</v>
      </c>
      <c r="E79" s="724" t="s">
        <v>947</v>
      </c>
      <c r="F79" s="662" t="s">
        <v>894</v>
      </c>
      <c r="G79" s="726"/>
      <c r="H79" s="1025"/>
      <c r="I79" s="726"/>
      <c r="J79" s="1025"/>
      <c r="K79" s="291" t="s">
        <v>948</v>
      </c>
      <c r="X79" s="760">
        <v>0</v>
      </c>
    </row>
    <row s="1637" customFormat="1" customHeight="1" ht="11.25" hidden="1">
      <c r="A80" s="2394"/>
      <c r="B80" s="513"/>
      <c r="D80" s="667" t="s">
        <v>362</v>
      </c>
      <c r="E80" s="725" t="s">
        <v>949</v>
      </c>
      <c r="F80" s="662" t="s">
        <v>894</v>
      </c>
      <c r="G80" s="726"/>
      <c r="H80" s="1025"/>
      <c r="I80" s="726"/>
      <c r="J80" s="1025"/>
      <c r="K80" s="291"/>
      <c r="X80" s="760">
        <v>0</v>
      </c>
    </row>
    <row s="1637" customFormat="1" customHeight="1" ht="11.25" hidden="1">
      <c r="A81" s="2394"/>
      <c r="B81" s="513"/>
      <c r="D81" s="667" t="s">
        <v>370</v>
      </c>
      <c r="E81" s="725" t="s">
        <v>950</v>
      </c>
      <c r="F81" s="662" t="s">
        <v>894</v>
      </c>
      <c r="G81" s="726"/>
      <c r="H81" s="1025"/>
      <c r="I81" s="726"/>
      <c r="J81" s="1025"/>
      <c r="K81" s="291"/>
      <c r="X81" s="760">
        <v>0</v>
      </c>
    </row>
    <row s="1637" customFormat="1" customHeight="1" ht="11.25" hidden="1">
      <c r="A82" s="2394"/>
      <c r="B82" s="513"/>
      <c r="D82" s="667" t="s">
        <v>372</v>
      </c>
      <c r="E82" s="725" t="s">
        <v>951</v>
      </c>
      <c r="F82" s="662" t="s">
        <v>894</v>
      </c>
      <c r="G82" s="726"/>
      <c r="H82" s="1025"/>
      <c r="I82" s="726"/>
      <c r="J82" s="1025"/>
      <c r="K82" s="291"/>
      <c r="X82" s="760">
        <v>0</v>
      </c>
    </row>
    <row s="1637" customFormat="1" customHeight="1" ht="11.25" hidden="1">
      <c r="A83" s="2394"/>
      <c r="B83" s="513"/>
      <c r="D83" s="667" t="s">
        <v>374</v>
      </c>
      <c r="E83" s="725" t="s">
        <v>952</v>
      </c>
      <c r="F83" s="662" t="s">
        <v>894</v>
      </c>
      <c r="G83" s="726"/>
      <c r="H83" s="1025"/>
      <c r="I83" s="726"/>
      <c r="J83" s="1025"/>
      <c r="K83" s="291"/>
      <c r="X83" s="760">
        <v>0</v>
      </c>
    </row>
    <row s="1637" customFormat="1" customHeight="1" ht="11.25" hidden="1">
      <c r="A84" s="2394"/>
      <c r="B84" s="513"/>
      <c r="D84" s="667" t="s">
        <v>953</v>
      </c>
      <c r="E84" s="725" t="s">
        <v>954</v>
      </c>
      <c r="F84" s="662" t="s">
        <v>894</v>
      </c>
      <c r="G84" s="726"/>
      <c r="H84" s="1025"/>
      <c r="I84" s="726"/>
      <c r="J84" s="1025"/>
      <c r="K84" s="291"/>
      <c r="X84" s="760">
        <v>0</v>
      </c>
    </row>
    <row s="1637" customFormat="1" customHeight="1" ht="11.25" hidden="1">
      <c r="A85" s="2394"/>
      <c r="B85" s="513"/>
      <c r="D85" s="667" t="s">
        <v>955</v>
      </c>
      <c r="E85" s="725" t="s">
        <v>956</v>
      </c>
      <c r="F85" s="662" t="s">
        <v>894</v>
      </c>
      <c r="G85" s="726"/>
      <c r="H85" s="1025"/>
      <c r="I85" s="726"/>
      <c r="J85" s="1025"/>
      <c r="K85" s="291"/>
      <c r="X85" s="760">
        <v>0</v>
      </c>
    </row>
    <row s="1637" customFormat="1" customHeight="1" ht="11.25" hidden="1">
      <c r="A86" s="2394"/>
      <c r="B86" s="513"/>
      <c r="D86" s="667" t="s">
        <v>957</v>
      </c>
      <c r="E86" s="725" t="s">
        <v>958</v>
      </c>
      <c r="F86" s="662" t="s">
        <v>894</v>
      </c>
      <c r="G86" s="726"/>
      <c r="H86" s="1025"/>
      <c r="I86" s="726"/>
      <c r="J86" s="1025"/>
      <c r="K86" s="291"/>
      <c r="X86" s="760">
        <v>0</v>
      </c>
    </row>
    <row s="1637" customFormat="1" customHeight="1" ht="45" hidden="1">
      <c r="A87" s="2394"/>
      <c r="B87" s="513"/>
      <c r="D87" s="667" t="s">
        <v>92</v>
      </c>
      <c r="E87" s="668" t="s">
        <v>959</v>
      </c>
      <c r="F87" s="662" t="s">
        <v>894</v>
      </c>
      <c r="G87" s="726"/>
      <c r="H87" s="1025"/>
      <c r="I87" s="726"/>
      <c r="J87" s="1025"/>
      <c r="K87" s="291" t="s">
        <v>960</v>
      </c>
      <c r="X87" s="760">
        <v>0</v>
      </c>
    </row>
    <row s="1637" customFormat="1" customHeight="1" ht="11.25" hidden="1">
      <c r="A88" s="2394"/>
      <c r="B88" s="513"/>
      <c r="D88" s="667" t="s">
        <v>789</v>
      </c>
      <c r="E88" s="725" t="s">
        <v>949</v>
      </c>
      <c r="F88" s="662" t="s">
        <v>894</v>
      </c>
      <c r="G88" s="726"/>
      <c r="H88" s="1025"/>
      <c r="I88" s="726"/>
      <c r="J88" s="1025"/>
      <c r="K88" s="291"/>
      <c r="X88" s="760">
        <v>0</v>
      </c>
    </row>
    <row s="1637" customFormat="1" customHeight="1" ht="11.25" hidden="1">
      <c r="A89" s="2394"/>
      <c r="B89" s="513"/>
      <c r="D89" s="667" t="s">
        <v>831</v>
      </c>
      <c r="E89" s="725" t="s">
        <v>950</v>
      </c>
      <c r="F89" s="662" t="s">
        <v>894</v>
      </c>
      <c r="G89" s="726"/>
      <c r="H89" s="1025"/>
      <c r="I89" s="726"/>
      <c r="J89" s="1025"/>
      <c r="K89" s="291"/>
      <c r="X89" s="760">
        <v>0</v>
      </c>
    </row>
    <row s="1637" customFormat="1" customHeight="1" ht="11.25" hidden="1">
      <c r="A90" s="2394"/>
      <c r="B90" s="513"/>
      <c r="D90" s="667" t="s">
        <v>834</v>
      </c>
      <c r="E90" s="725" t="s">
        <v>951</v>
      </c>
      <c r="F90" s="662" t="s">
        <v>894</v>
      </c>
      <c r="G90" s="726"/>
      <c r="H90" s="1025"/>
      <c r="I90" s="726"/>
      <c r="J90" s="1025"/>
      <c r="K90" s="291"/>
      <c r="X90" s="760">
        <v>0</v>
      </c>
    </row>
    <row s="1637" customFormat="1" customHeight="1" ht="11.25" hidden="1">
      <c r="A91" s="2394"/>
      <c r="B91" s="513"/>
      <c r="D91" s="667" t="s">
        <v>912</v>
      </c>
      <c r="E91" s="725" t="s">
        <v>952</v>
      </c>
      <c r="F91" s="662" t="s">
        <v>894</v>
      </c>
      <c r="G91" s="726"/>
      <c r="H91" s="1025"/>
      <c r="I91" s="726"/>
      <c r="J91" s="1025"/>
      <c r="K91" s="291"/>
      <c r="X91" s="760">
        <v>0</v>
      </c>
    </row>
    <row s="1637" customFormat="1" customHeight="1" ht="11.25" hidden="1">
      <c r="A92" s="2394"/>
      <c r="B92" s="513"/>
      <c r="D92" s="667" t="s">
        <v>914</v>
      </c>
      <c r="E92" s="725" t="s">
        <v>954</v>
      </c>
      <c r="F92" s="662" t="s">
        <v>894</v>
      </c>
      <c r="G92" s="726"/>
      <c r="H92" s="1025"/>
      <c r="I92" s="726"/>
      <c r="J92" s="1025"/>
      <c r="K92" s="291"/>
      <c r="X92" s="760">
        <v>0</v>
      </c>
    </row>
    <row s="1637" customFormat="1" customHeight="1" ht="11.25" hidden="1">
      <c r="A93" s="2394"/>
      <c r="B93" s="513"/>
      <c r="D93" s="667" t="s">
        <v>961</v>
      </c>
      <c r="E93" s="725" t="s">
        <v>956</v>
      </c>
      <c r="F93" s="662" t="s">
        <v>894</v>
      </c>
      <c r="G93" s="726"/>
      <c r="H93" s="1025"/>
      <c r="I93" s="726"/>
      <c r="J93" s="1025"/>
      <c r="K93" s="291"/>
      <c r="X93" s="760">
        <v>0</v>
      </c>
    </row>
    <row s="1637" customFormat="1" customHeight="1" ht="11.25" hidden="1">
      <c r="A94" s="2394"/>
      <c r="B94" s="513"/>
      <c r="D94" s="667" t="s">
        <v>962</v>
      </c>
      <c r="E94" s="725" t="s">
        <v>958</v>
      </c>
      <c r="F94" s="662" t="s">
        <v>894</v>
      </c>
      <c r="G94" s="726"/>
      <c r="H94" s="1025"/>
      <c r="I94" s="726"/>
      <c r="J94" s="1025"/>
      <c r="K94" s="291"/>
      <c r="X94" s="760">
        <v>0</v>
      </c>
    </row>
    <row s="1637" customFormat="1" customHeight="1" ht="24.75" hidden="1">
      <c r="A95" s="2394"/>
      <c r="B95" s="513"/>
      <c r="D95" s="667" t="s">
        <v>122</v>
      </c>
      <c r="E95" s="668" t="s">
        <v>963</v>
      </c>
      <c r="F95" s="727" t="s">
        <v>594</v>
      </c>
      <c r="G95" s="729"/>
      <c r="H95" s="1025"/>
      <c r="I95" s="729"/>
      <c r="J95" s="1025"/>
      <c r="K95" s="291" t="s">
        <v>964</v>
      </c>
      <c r="X95" s="760">
        <v>0</v>
      </c>
    </row>
    <row s="1637" customFormat="1" customHeight="1" ht="33.75" hidden="1">
      <c r="A96" s="2394"/>
      <c r="B96" s="513"/>
      <c r="D96" s="667" t="s">
        <v>93</v>
      </c>
      <c r="E96" s="668" t="s">
        <v>965</v>
      </c>
      <c r="F96" s="728" t="s">
        <v>855</v>
      </c>
      <c r="G96" s="730"/>
      <c r="H96" s="1025"/>
      <c r="I96" s="730"/>
      <c r="J96" s="1025"/>
      <c r="K96" s="291"/>
      <c r="X96" s="760">
        <v>0</v>
      </c>
    </row>
    <row s="1637" customFormat="1" customHeight="1" ht="22.5" hidden="1">
      <c r="A97" s="2394"/>
      <c r="B97" s="513" t="s">
        <v>624</v>
      </c>
      <c r="D97" s="667" t="s">
        <v>94</v>
      </c>
      <c r="E97" s="668" t="s">
        <v>966</v>
      </c>
      <c r="F97" s="728" t="s">
        <v>344</v>
      </c>
      <c r="G97" s="387"/>
      <c r="H97" s="1025"/>
      <c r="I97" s="387"/>
      <c r="J97" s="1025"/>
      <c r="K97" s="291" t="s">
        <v>667</v>
      </c>
      <c r="X97" s="760">
        <v>0</v>
      </c>
    </row>
    <row s="1637" customFormat="1" customHeight="1" ht="45" hidden="1">
      <c r="A98" s="2394"/>
      <c r="B98" s="513" t="s">
        <v>624</v>
      </c>
      <c r="D98" s="667" t="s">
        <v>967</v>
      </c>
      <c r="E98" s="669" t="s">
        <v>968</v>
      </c>
      <c r="F98" s="723" t="s">
        <v>344</v>
      </c>
      <c r="G98" s="387"/>
      <c r="H98" s="1025"/>
      <c r="I98" s="387"/>
      <c r="J98" s="1025"/>
      <c r="K98" s="291" t="s">
        <v>667</v>
      </c>
      <c r="X98" s="760">
        <v>0</v>
      </c>
    </row>
    <row s="1637" customFormat="1" customHeight="1" ht="95.25" hidden="1">
      <c r="A99" s="2394"/>
      <c r="B99" s="513" t="s">
        <v>624</v>
      </c>
      <c r="D99" s="667" t="s">
        <v>123</v>
      </c>
      <c r="E99" s="668" t="s">
        <v>969</v>
      </c>
      <c r="F99" s="723" t="s">
        <v>344</v>
      </c>
      <c r="G99" s="387"/>
      <c r="H99" s="1025"/>
      <c r="I99" s="387"/>
      <c r="J99" s="1025"/>
      <c r="K99" s="291" t="s">
        <v>667</v>
      </c>
      <c r="X99" s="760">
        <v>0</v>
      </c>
    </row>
    <row s="1637" customFormat="1" customHeight="1" ht="22.5" hidden="1">
      <c r="A100" s="2394"/>
      <c r="B100" s="513" t="s">
        <v>624</v>
      </c>
      <c r="D100" s="667" t="s">
        <v>159</v>
      </c>
      <c r="E100" s="668" t="s">
        <v>970</v>
      </c>
      <c r="F100" s="723" t="s">
        <v>344</v>
      </c>
      <c r="G100" s="387"/>
      <c r="H100" s="1025"/>
      <c r="I100" s="387"/>
      <c r="J100" s="1025"/>
      <c r="K100" s="291" t="s">
        <v>667</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E7CB9-5FDD-27C7-C06A-0.3358C33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Муниципальное унитарное предприятие Белоярского района «Белоярские коммунальные системы»</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118</v>
      </c>
      <c r="E9" s="2129"/>
      <c r="F9" s="2130" t="s">
        <v>119</v>
      </c>
      <c r="G9" s="2131"/>
      <c r="H9" s="2131"/>
      <c r="I9" s="2131"/>
      <c r="J9" s="2134" t="s">
        <v>120</v>
      </c>
      <c r="K9" s="2134"/>
      <c r="L9" s="2134"/>
      <c r="M9" s="2134"/>
      <c r="AM9" s="585">
        <v>18</v>
      </c>
    </row>
    <row customHeight="1" ht="24">
      <c r="A10" s="2128"/>
      <c r="B10" s="594"/>
      <c r="C10" s="527"/>
      <c r="D10" s="525" t="s">
        <v>89</v>
      </c>
      <c r="E10" s="525" t="s">
        <v>90</v>
      </c>
      <c r="F10" s="525" t="s">
        <v>121</v>
      </c>
      <c r="G10" s="2135" t="s">
        <v>89</v>
      </c>
      <c r="H10" s="2136"/>
      <c r="I10" s="525" t="s">
        <v>90</v>
      </c>
      <c r="J10" s="525" t="s">
        <v>121</v>
      </c>
      <c r="K10" s="2135" t="s">
        <v>89</v>
      </c>
      <c r="L10" s="2136"/>
      <c r="M10" s="525" t="s">
        <v>90</v>
      </c>
      <c r="N10" s="1629"/>
      <c r="AM10" s="585">
        <v>23</v>
      </c>
    </row>
    <row s="1855" customFormat="1" customHeight="1" ht="11.25" hidden="1">
      <c r="A11" s="595"/>
      <c r="B11" s="595"/>
      <c r="C11" s="595"/>
      <c r="D11" s="596" t="s">
        <v>100</v>
      </c>
      <c r="E11" s="596" t="s">
        <v>105</v>
      </c>
      <c r="F11" s="596" t="s">
        <v>91</v>
      </c>
      <c r="G11" s="2117" t="s">
        <v>92</v>
      </c>
      <c r="H11" s="2118"/>
      <c r="I11" s="596" t="s">
        <v>122</v>
      </c>
      <c r="J11" s="596" t="s">
        <v>93</v>
      </c>
      <c r="K11" s="2119" t="s">
        <v>94</v>
      </c>
      <c r="L11" s="2120"/>
      <c r="M11" s="596" t="s">
        <v>123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124</v>
      </c>
      <c r="P12" s="1415" t="s">
        <v>125</v>
      </c>
      <c r="Q12" s="1415" t="s">
        <v>126</v>
      </c>
      <c r="R12" s="1415" t="s">
        <v>127</v>
      </c>
      <c r="AM12" s="585">
        <v>1</v>
      </c>
    </row>
    <row s="1855" customFormat="1" customHeight="1" ht="15.75">
      <c r="A13" s="295"/>
      <c r="B13" s="295"/>
      <c r="C13" s="528"/>
      <c r="D13" s="2110" t="s">
        <v>100</v>
      </c>
      <c r="E13" s="2111"/>
      <c r="F13" s="2114" t="s">
        <v>67</v>
      </c>
      <c r="G13" s="2115"/>
      <c r="H13" s="2116">
        <v>1</v>
      </c>
      <c r="I13" s="2107" t="str">
        <f>IF(U13="","",INDEX(TERRITORY_MR_LIST,MATCH(U13,TERRITORY_LIST_ID,0)))</f>
        <v/>
      </c>
      <c r="J13" s="2109" t="s">
        <v>19</v>
      </c>
      <c r="K13" s="604"/>
      <c r="L13" s="529" t="s">
        <v>100</v>
      </c>
      <c r="M13" s="605" t="s">
        <v>28</v>
      </c>
      <c r="N13" s="814"/>
      <c r="O13" s="1418" t="s">
        <v>128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130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131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132</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CD3FC-ED5D-B2A9-AB5A-0.8352FCE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106</v>
      </c>
      <c r="D3" s="691" t="str">
        <f>B3&amp;".1"</f>
        <v>.1</v>
      </c>
      <c r="E3" s="692" t="s">
        <v>971</v>
      </c>
      <c r="F3" s="693" t="s">
        <v>344</v>
      </c>
      <c r="G3" s="688"/>
      <c r="H3" s="403"/>
      <c r="I3" s="688"/>
      <c r="J3" s="403"/>
      <c r="K3" s="291" t="s">
        <v>972</v>
      </c>
      <c r="V3" s="507">
        <v>0</v>
      </c>
    </row>
    <row customHeight="1" ht="15" hidden="1">
      <c r="A4" s="507"/>
      <c r="B4" s="2399"/>
      <c r="C4" s="2400"/>
      <c r="D4" s="691" t="str">
        <f>B3&amp;".2"</f>
        <v>.2</v>
      </c>
      <c r="E4" s="692" t="s">
        <v>973</v>
      </c>
      <c r="F4" s="693" t="s">
        <v>344</v>
      </c>
      <c r="G4" s="1740" t="s">
        <v>28</v>
      </c>
      <c r="H4" s="403"/>
      <c r="I4" s="1740" t="s">
        <v>28</v>
      </c>
      <c r="J4" s="403"/>
      <c r="K4" s="291" t="s">
        <v>974</v>
      </c>
      <c r="V4" s="507">
        <v>0</v>
      </c>
    </row>
    <row s="1368" customFormat="1" customHeight="1" ht="15" hidden="1">
      <c r="C5" s="674"/>
      <c r="U5" s="422"/>
      <c r="V5" s="419">
        <v>0</v>
      </c>
    </row>
    <row customHeight="1" ht="22.5" hidden="1">
      <c r="A6" s="507"/>
      <c r="B6" s="2399"/>
      <c r="C6" s="2400" t="s">
        <v>106</v>
      </c>
      <c r="D6" s="691" t="str">
        <f>B6&amp;".1"</f>
        <v>.1</v>
      </c>
      <c r="E6" s="692" t="s">
        <v>975</v>
      </c>
      <c r="F6" s="693" t="s">
        <v>344</v>
      </c>
      <c r="G6" s="688"/>
      <c r="H6" s="403"/>
      <c r="I6" s="688"/>
      <c r="J6" s="403"/>
      <c r="K6" s="291" t="s">
        <v>976</v>
      </c>
      <c r="V6" s="507">
        <v>0</v>
      </c>
    </row>
    <row customHeight="1" ht="15" hidden="1">
      <c r="A7" s="507"/>
      <c r="B7" s="2399"/>
      <c r="C7" s="2400"/>
      <c r="D7" s="691" t="str">
        <f>B6&amp;".2"</f>
        <v>.2</v>
      </c>
      <c r="E7" s="692" t="s">
        <v>973</v>
      </c>
      <c r="F7" s="693" t="s">
        <v>344</v>
      </c>
      <c r="G7" s="1740" t="s">
        <v>28</v>
      </c>
      <c r="H7" s="403"/>
      <c r="I7" s="1740" t="s">
        <v>28</v>
      </c>
      <c r="J7" s="403"/>
      <c r="K7" s="291" t="s">
        <v>974</v>
      </c>
      <c r="V7" s="507">
        <v>0</v>
      </c>
    </row>
    <row s="1368" customFormat="1" customHeight="1" ht="15" hidden="1">
      <c r="C8" s="674"/>
      <c r="U8" s="422"/>
      <c r="V8" s="419">
        <v>0</v>
      </c>
    </row>
    <row customHeight="1" ht="22.5" hidden="1">
      <c r="A9" s="507"/>
      <c r="B9" s="2399"/>
      <c r="C9" s="2400" t="s">
        <v>106</v>
      </c>
      <c r="D9" s="691" t="str">
        <f>B9&amp;".1"</f>
        <v>.1</v>
      </c>
      <c r="E9" s="692" t="s">
        <v>977</v>
      </c>
      <c r="F9" s="693" t="s">
        <v>344</v>
      </c>
      <c r="G9" s="699" t="s">
        <v>28</v>
      </c>
      <c r="H9" s="403" t="s">
        <v>28</v>
      </c>
      <c r="I9" s="699" t="s">
        <v>28</v>
      </c>
      <c r="J9" s="403" t="s">
        <v>28</v>
      </c>
      <c r="K9" s="291"/>
      <c r="V9" s="507">
        <v>0</v>
      </c>
    </row>
    <row customHeight="1" ht="15" hidden="1">
      <c r="A10" s="507"/>
      <c r="B10" s="2399"/>
      <c r="C10" s="2400"/>
      <c r="D10" s="691" t="str">
        <f>B9&amp;".2"</f>
        <v>.2</v>
      </c>
      <c r="E10" s="692" t="s">
        <v>978</v>
      </c>
      <c r="F10" s="693" t="s">
        <v>344</v>
      </c>
      <c r="G10" s="1734" t="s">
        <v>28</v>
      </c>
      <c r="H10" s="403" t="s">
        <v>28</v>
      </c>
      <c r="I10" s="1734" t="s">
        <v>28</v>
      </c>
      <c r="J10" s="403" t="s">
        <v>28</v>
      </c>
      <c r="K10" s="291" t="s">
        <v>979</v>
      </c>
      <c r="V10" s="507">
        <v>0</v>
      </c>
    </row>
    <row customHeight="1" ht="15" hidden="1">
      <c r="A11" s="507"/>
      <c r="B11" s="2399"/>
      <c r="C11" s="2400"/>
      <c r="D11" s="691" t="str">
        <f>B9&amp;".3"</f>
        <v>.3</v>
      </c>
      <c r="E11" s="692" t="s">
        <v>980</v>
      </c>
      <c r="F11" s="693" t="s">
        <v>344</v>
      </c>
      <c r="G11" s="1734" t="s">
        <v>28</v>
      </c>
      <c r="H11" s="403" t="s">
        <v>28</v>
      </c>
      <c r="I11" s="1734" t="s">
        <v>28</v>
      </c>
      <c r="J11" s="403" t="s">
        <v>28</v>
      </c>
      <c r="K11" s="291" t="s">
        <v>981</v>
      </c>
      <c r="V11" s="507">
        <v>0</v>
      </c>
    </row>
    <row s="1368" customFormat="1" customHeight="1" ht="15" hidden="1">
      <c r="C12" s="674"/>
      <c r="U12" s="422"/>
      <c r="V12" s="419">
        <v>0</v>
      </c>
    </row>
    <row customHeight="1" ht="33.75" hidden="1">
      <c r="A13" s="507"/>
      <c r="B13" s="2399"/>
      <c r="C13" s="2400" t="s">
        <v>106</v>
      </c>
      <c r="D13" s="691" t="str">
        <f>B13&amp;".1"</f>
        <v>.1</v>
      </c>
      <c r="E13" s="692" t="s">
        <v>982</v>
      </c>
      <c r="F13" s="693" t="s">
        <v>344</v>
      </c>
      <c r="G13" s="699" t="s">
        <v>28</v>
      </c>
      <c r="H13" s="403" t="s">
        <v>28</v>
      </c>
      <c r="I13" s="699" t="s">
        <v>28</v>
      </c>
      <c r="J13" s="403" t="s">
        <v>28</v>
      </c>
      <c r="K13" s="291" t="s">
        <v>983</v>
      </c>
      <c r="V13" s="507">
        <v>0</v>
      </c>
    </row>
    <row customHeight="1" ht="15" hidden="1">
      <c r="B14" s="2399"/>
      <c r="C14" s="2400"/>
      <c r="D14" s="691" t="str">
        <f>B13&amp;".2"</f>
        <v>.2</v>
      </c>
      <c r="E14" s="692" t="s">
        <v>984</v>
      </c>
      <c r="F14" s="693" t="s">
        <v>344</v>
      </c>
      <c r="G14" s="1734" t="s">
        <v>28</v>
      </c>
      <c r="H14" s="403" t="s">
        <v>28</v>
      </c>
      <c r="I14" s="1734" t="s">
        <v>28</v>
      </c>
      <c r="J14" s="403" t="s">
        <v>28</v>
      </c>
      <c r="K14" s="291" t="s">
        <v>985</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Муниципальное унитарное предприятие Белоярского района «Белоярские коммунальные системы»</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128</v>
      </c>
      <c r="J25" s="754"/>
      <c r="K25" s="419"/>
      <c r="U25" s="677"/>
      <c r="V25" s="760">
        <v>1</v>
      </c>
    </row>
    <row customHeight="1" ht="15.75">
      <c r="C26" s="178"/>
      <c r="D26" s="713"/>
      <c r="E26" s="2369" t="s">
        <v>118</v>
      </c>
      <c r="F26" s="2370"/>
      <c r="G26" s="2397" t="str">
        <f>IF(G25="","",INDEX(DIFFERENTIATION_UNMERGE_VD,MATCH(G25,DIFFERENTIATION_ID_DIFF,0)))</f>
        <v/>
      </c>
      <c r="H26" s="2398"/>
      <c r="I26" s="2397">
        <f>IF(I25="","",INDEX(DIFFERENTIATION_UNMERGE_VD,MATCH(I25,DIFFERENTIATION_ID_DIFF,0)))</f>
        <v>0</v>
      </c>
      <c r="J26" s="2398"/>
      <c r="K26" s="2177" t="s">
        <v>339</v>
      </c>
      <c r="V26" s="507">
        <v>15</v>
      </c>
    </row>
    <row s="1637" customFormat="1" customHeight="1" ht="15.75">
      <c r="A27" s="761"/>
      <c r="C27" s="178"/>
      <c r="D27" s="713"/>
      <c r="E27" s="2369" t="s">
        <v>600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601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338</v>
      </c>
      <c r="E29" s="2372"/>
      <c r="F29" s="2372"/>
      <c r="G29" s="889"/>
      <c r="H29" s="889"/>
      <c r="I29" s="889"/>
      <c r="J29" s="890"/>
      <c r="K29" s="2197"/>
      <c r="U29" s="677"/>
      <c r="V29" s="760">
        <v>15</v>
      </c>
    </row>
    <row customHeight="1" ht="35.699999999999996">
      <c r="C30" s="178"/>
      <c r="D30" s="763" t="s">
        <v>89</v>
      </c>
      <c r="E30" s="762" t="s">
        <v>340</v>
      </c>
      <c r="F30" s="762" t="s">
        <v>602</v>
      </c>
      <c r="G30" s="810" t="s">
        <v>341</v>
      </c>
      <c r="H30" s="809" t="s">
        <v>428</v>
      </c>
      <c r="I30" s="686" t="s">
        <v>341</v>
      </c>
      <c r="J30" s="467" t="s">
        <v>428</v>
      </c>
      <c r="K30" s="2203"/>
      <c r="V30" s="507">
        <v>34</v>
      </c>
    </row>
    <row customHeight="1" ht="15" hidden="1">
      <c r="C31" s="178"/>
      <c r="D31" s="595"/>
      <c r="E31" s="595"/>
      <c r="F31" s="595"/>
      <c r="G31" s="661"/>
      <c r="H31" s="661"/>
      <c r="I31" s="661"/>
      <c r="J31" s="661"/>
      <c r="K31" s="291"/>
      <c r="V31" s="507">
        <v>0</v>
      </c>
    </row>
    <row customHeight="1" ht="24">
      <c r="A32" s="507"/>
      <c r="B32" s="507" t="s">
        <v>986</v>
      </c>
      <c r="C32" s="528"/>
      <c r="D32" s="694">
        <v>1</v>
      </c>
      <c r="E32" s="695" t="s">
        <v>987</v>
      </c>
      <c r="F32" s="693" t="s">
        <v>344</v>
      </c>
      <c r="G32" s="815" t="s">
        <v>344</v>
      </c>
      <c r="H32" s="815" t="s">
        <v>344</v>
      </c>
      <c r="I32" s="693" t="s">
        <v>344</v>
      </c>
      <c r="J32" s="693" t="s">
        <v>344</v>
      </c>
      <c r="K32" s="291"/>
      <c r="V32" s="507">
        <v>23</v>
      </c>
    </row>
    <row customHeight="1" ht="11.549999999999999">
      <c r="A33" s="507"/>
      <c r="C33" s="507"/>
      <c r="D33" s="349"/>
      <c r="E33" s="582" t="s">
        <v>622</v>
      </c>
      <c r="F33" s="574"/>
      <c r="G33" s="574"/>
      <c r="H33" s="574"/>
      <c r="I33" s="574"/>
      <c r="J33" s="574"/>
      <c r="K33" s="575"/>
      <c r="U33" s="507"/>
      <c r="V33" s="507">
        <v>11</v>
      </c>
    </row>
    <row customHeight="1" ht="24">
      <c r="A34" s="507"/>
      <c r="B34" s="583" t="s">
        <v>672</v>
      </c>
      <c r="C34" s="528"/>
      <c r="D34" s="694">
        <v>2</v>
      </c>
      <c r="E34" s="695" t="s">
        <v>988</v>
      </c>
      <c r="F34" s="822" t="s">
        <v>344</v>
      </c>
      <c r="G34" s="822" t="s">
        <v>344</v>
      </c>
      <c r="H34" s="822" t="s">
        <v>344</v>
      </c>
      <c r="I34" s="693"/>
      <c r="J34" s="693"/>
      <c r="K34" s="291"/>
      <c r="V34" s="507">
        <v>23</v>
      </c>
    </row>
    <row customHeight="1" ht="11.549999999999999">
      <c r="A35" s="507"/>
      <c r="C35" s="507"/>
      <c r="D35" s="349"/>
      <c r="E35" s="582" t="s">
        <v>989</v>
      </c>
      <c r="F35" s="574"/>
      <c r="G35" s="696"/>
      <c r="H35" s="574"/>
      <c r="I35" s="696"/>
      <c r="J35" s="574"/>
      <c r="K35" s="575"/>
      <c r="U35" s="507"/>
      <c r="V35" s="507">
        <v>11</v>
      </c>
    </row>
    <row customHeight="1" ht="71.25">
      <c r="A36" s="507"/>
      <c r="B36" s="507" t="s">
        <v>990</v>
      </c>
      <c r="C36" s="528"/>
      <c r="D36" s="694">
        <v>3</v>
      </c>
      <c r="E36" s="695" t="s">
        <v>991</v>
      </c>
      <c r="F36" s="697" t="s">
        <v>344</v>
      </c>
      <c r="G36" s="816" t="s">
        <v>992</v>
      </c>
      <c r="H36" s="815" t="s">
        <v>344</v>
      </c>
      <c r="I36" s="526" t="s">
        <v>992</v>
      </c>
      <c r="J36" s="693" t="s">
        <v>344</v>
      </c>
      <c r="K36" s="291" t="s">
        <v>993</v>
      </c>
      <c r="V36" s="507">
        <v>68</v>
      </c>
    </row>
    <row customHeight="1" ht="11.549999999999999">
      <c r="A37" s="507"/>
      <c r="C37" s="507"/>
      <c r="D37" s="349"/>
      <c r="E37" s="582" t="s">
        <v>994</v>
      </c>
      <c r="F37" s="574"/>
      <c r="G37" s="696"/>
      <c r="H37" s="696"/>
      <c r="I37" s="696"/>
      <c r="J37" s="696"/>
      <c r="K37" s="575"/>
      <c r="U37" s="507"/>
      <c r="V37" s="507">
        <v>11</v>
      </c>
    </row>
    <row customHeight="1" ht="71.25">
      <c r="A38" s="507"/>
      <c r="B38" s="507" t="s">
        <v>995</v>
      </c>
      <c r="C38" s="528"/>
      <c r="D38" s="694">
        <v>4</v>
      </c>
      <c r="E38" s="695" t="s">
        <v>996</v>
      </c>
      <c r="F38" s="697" t="s">
        <v>344</v>
      </c>
      <c r="G38" s="816" t="s">
        <v>992</v>
      </c>
      <c r="H38" s="817" t="s">
        <v>344</v>
      </c>
      <c r="I38" s="526" t="s">
        <v>992</v>
      </c>
      <c r="J38" s="523" t="s">
        <v>344</v>
      </c>
      <c r="K38" s="681" t="s">
        <v>997</v>
      </c>
      <c r="V38" s="507">
        <v>68</v>
      </c>
    </row>
    <row customHeight="1" ht="11.549999999999999">
      <c r="A39" s="507"/>
      <c r="C39" s="507"/>
      <c r="D39" s="349"/>
      <c r="E39" s="582" t="s">
        <v>998</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0A102-589B-4736-2E84-0.CF672EB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999</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Муниципальное унитарное предприятие Белоярского района «Белоярские коммунальные системы»</v>
      </c>
      <c r="G6" s="2251"/>
      <c r="H6" s="2251"/>
      <c r="I6" s="2251"/>
      <c r="J6" s="2251"/>
      <c r="K6" s="2251"/>
      <c r="M6" s="584"/>
      <c r="AB6" s="1150"/>
      <c r="AE6" s="1633">
        <v>16</v>
      </c>
    </row>
    <row customHeight="1" ht="10.5">
      <c r="AE7" s="760">
        <v>10</v>
      </c>
    </row>
    <row customHeight="1" ht="10.5">
      <c r="A8" s="1053"/>
      <c r="B8" s="1053"/>
      <c r="C8" s="1053"/>
      <c r="F8" s="2103" t="s">
        <v>338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999</v>
      </c>
      <c r="H9" s="2177" t="s">
        <v>1000</v>
      </c>
      <c r="I9" s="2129" t="s">
        <v>1001</v>
      </c>
      <c r="J9" s="2129" t="s">
        <v>1002</v>
      </c>
      <c r="K9" s="2129" t="s">
        <v>1003</v>
      </c>
      <c r="L9" s="2129" t="s">
        <v>1004</v>
      </c>
      <c r="M9" s="2129" t="s">
        <v>1005</v>
      </c>
      <c r="N9" s="2211" t="s">
        <v>1006</v>
      </c>
      <c r="O9" s="2211"/>
      <c r="P9" s="2211"/>
      <c r="Q9" s="2401" t="s">
        <v>1007</v>
      </c>
      <c r="R9" s="2402"/>
      <c r="S9" s="2402"/>
      <c r="T9" s="2403"/>
      <c r="U9" s="2401" t="s">
        <v>1008</v>
      </c>
      <c r="V9" s="2402"/>
      <c r="W9" s="2402"/>
      <c r="X9" s="2403"/>
      <c r="Y9" s="2103" t="s">
        <v>1009</v>
      </c>
      <c r="Z9" s="2104"/>
      <c r="AA9" s="2104"/>
      <c r="AB9" s="2105"/>
      <c r="AE9" s="760">
        <v>41</v>
      </c>
    </row>
    <row customHeight="1" ht="43.050000000000004">
      <c r="A10" s="907"/>
      <c r="B10" s="907"/>
      <c r="C10" s="907"/>
      <c r="F10" s="2177"/>
      <c r="G10" s="2177"/>
      <c r="H10" s="2234"/>
      <c r="I10" s="2177"/>
      <c r="J10" s="2177"/>
      <c r="K10" s="2177"/>
      <c r="L10" s="2177"/>
      <c r="M10" s="2177"/>
      <c r="N10" s="905" t="s">
        <v>1010</v>
      </c>
      <c r="O10" s="905" t="s">
        <v>1011</v>
      </c>
      <c r="P10" s="906" t="s">
        <v>1012</v>
      </c>
      <c r="Q10" s="917" t="s">
        <v>90</v>
      </c>
      <c r="R10" s="917" t="s">
        <v>1013</v>
      </c>
      <c r="S10" s="917" t="s">
        <v>1014</v>
      </c>
      <c r="T10" s="918" t="s">
        <v>1015</v>
      </c>
      <c r="U10" s="917" t="s">
        <v>90</v>
      </c>
      <c r="V10" s="917" t="s">
        <v>1016</v>
      </c>
      <c r="W10" s="917" t="s">
        <v>1014</v>
      </c>
      <c r="X10" s="918" t="s">
        <v>1015</v>
      </c>
      <c r="Y10" s="303" t="s">
        <v>1017</v>
      </c>
      <c r="Z10" s="2103" t="s">
        <v>89</v>
      </c>
      <c r="AA10" s="2105"/>
      <c r="AB10" s="1051" t="s">
        <v>1018</v>
      </c>
      <c r="AE10" s="760">
        <v>41</v>
      </c>
    </row>
    <row s="1644" customFormat="1" customHeight="1" ht="5.25" hidden="1">
      <c r="A11" s="1054"/>
      <c r="B11" s="1054"/>
      <c r="C11" s="1054"/>
      <c r="E11" s="1052"/>
      <c r="F11" s="2408" t="s">
        <v>414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1019</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1020</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6F69C-1654-40C8-11A2-0.AC444D9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Муниципальное унитарное предприятие Белоярского района «Белоярские коммунальные системы»</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338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1021</v>
      </c>
      <c r="G9" s="2411" t="s">
        <v>1022</v>
      </c>
      <c r="H9" s="2412"/>
      <c r="I9" s="2129" t="s">
        <v>1023</v>
      </c>
      <c r="J9" s="2129"/>
      <c r="K9" s="2129" t="s">
        <v>1024</v>
      </c>
      <c r="L9" s="2129"/>
      <c r="M9" s="2129"/>
      <c r="N9" s="2129"/>
      <c r="O9" s="2129"/>
      <c r="P9" s="2129"/>
      <c r="Q9" s="2129"/>
      <c r="R9" s="2129"/>
      <c r="S9" s="2129"/>
      <c r="T9" s="2129"/>
      <c r="U9" s="2129"/>
      <c r="V9" s="2129"/>
      <c r="W9" s="2129"/>
      <c r="X9" s="2129"/>
      <c r="Y9" s="2129"/>
      <c r="Z9" s="2194" t="s">
        <v>1025</v>
      </c>
      <c r="AA9" s="2195"/>
      <c r="AB9" s="2129" t="s">
        <v>1026</v>
      </c>
      <c r="AC9" s="2129"/>
      <c r="AD9" s="2129"/>
      <c r="AE9" s="2129"/>
      <c r="AF9" s="2177" t="s">
        <v>1027</v>
      </c>
      <c r="AG9" s="2129" t="s">
        <v>1028</v>
      </c>
      <c r="AH9" s="2129"/>
      <c r="AI9" s="2177" t="s">
        <v>1029</v>
      </c>
      <c r="AJ9" s="2129" t="s">
        <v>1030</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1031</v>
      </c>
      <c r="L10" s="2103" t="s">
        <v>1032</v>
      </c>
      <c r="M10" s="2105"/>
      <c r="N10" s="2129" t="s">
        <v>1033</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1034</v>
      </c>
      <c r="M11" s="2177" t="s">
        <v>1035</v>
      </c>
      <c r="N11" s="2129" t="s">
        <v>1036</v>
      </c>
      <c r="O11" s="2129"/>
      <c r="P11" s="2420" t="s">
        <v>1017</v>
      </c>
      <c r="Q11" s="2420" t="s">
        <v>1037</v>
      </c>
      <c r="R11" s="2420" t="s">
        <v>1038</v>
      </c>
      <c r="S11" s="2420" t="s">
        <v>1039</v>
      </c>
      <c r="T11" s="2420"/>
      <c r="U11" s="2420"/>
      <c r="V11" s="2420"/>
      <c r="W11" s="2420"/>
      <c r="X11" s="2420"/>
      <c r="Y11" s="2420"/>
      <c r="Z11" s="2196"/>
      <c r="AA11" s="2197"/>
      <c r="AB11" s="2129" t="s">
        <v>1040</v>
      </c>
      <c r="AC11" s="2129"/>
      <c r="AD11" s="2103" t="s">
        <v>1041</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1042</v>
      </c>
      <c r="K12" s="2129"/>
      <c r="L12" s="2234"/>
      <c r="M12" s="2234"/>
      <c r="N12" s="2129"/>
      <c r="O12" s="2129"/>
      <c r="P12" s="2420"/>
      <c r="Q12" s="2420"/>
      <c r="R12" s="2420"/>
      <c r="S12" s="1136" t="s">
        <v>87</v>
      </c>
      <c r="T12" s="1136" t="s">
        <v>88</v>
      </c>
      <c r="U12" s="1136" t="s">
        <v>86</v>
      </c>
      <c r="V12" s="1136" t="s">
        <v>1043</v>
      </c>
      <c r="W12" s="1136" t="s">
        <v>86</v>
      </c>
      <c r="X12" s="1136" t="s">
        <v>1044</v>
      </c>
      <c r="Y12" s="1136" t="s">
        <v>1045</v>
      </c>
      <c r="Z12" s="2202"/>
      <c r="AA12" s="2203"/>
      <c r="AB12" s="1143" t="s">
        <v>1046</v>
      </c>
      <c r="AC12" s="1143" t="s">
        <v>1047</v>
      </c>
      <c r="AD12" s="1143" t="s">
        <v>1046</v>
      </c>
      <c r="AE12" s="1143" t="s">
        <v>1047</v>
      </c>
      <c r="AF12" s="2234"/>
      <c r="AG12" s="1156" t="s">
        <v>1048</v>
      </c>
      <c r="AH12" s="1156" t="s">
        <v>1049</v>
      </c>
      <c r="AI12" s="2234"/>
      <c r="AJ12" s="1156" t="s">
        <v>1048</v>
      </c>
      <c r="AK12" s="1156" t="s">
        <v>1049</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1050</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176CD-F94F-44AF-F18F-0.A8956C3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Муниципальное унитарное предприятие Белоярского района «Белоярские коммунальные системы»</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338</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1051</v>
      </c>
      <c r="H10" s="2428" t="s">
        <v>1052</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1053</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1054</v>
      </c>
      <c r="G14" s="2423" t="s">
        <v>1055</v>
      </c>
      <c r="H14" s="2423"/>
      <c r="I14" s="2423"/>
      <c r="J14" s="2423"/>
      <c r="K14" s="1236"/>
      <c r="W14" s="1157">
        <v>11</v>
      </c>
    </row>
    <row customHeight="1" ht="11.549999999999999">
      <c r="F15" s="1232">
        <v>1</v>
      </c>
      <c r="G15" s="692" t="s">
        <v>1056</v>
      </c>
      <c r="H15" s="1238">
        <f>SUM(I15:J15)</f>
        <v>0</v>
      </c>
      <c r="I15" s="1238">
        <f>SUM(I16:I27)</f>
        <v>0</v>
      </c>
      <c r="J15" s="1227"/>
      <c r="K15" s="1236"/>
      <c r="W15" s="1157">
        <v>11</v>
      </c>
    </row>
    <row customHeight="1" ht="24">
      <c r="F16" s="1232" t="s">
        <v>1057</v>
      </c>
      <c r="G16" s="1239" t="s">
        <v>1058</v>
      </c>
      <c r="H16" s="1238">
        <f>SUM(I16:J16)</f>
        <v>0</v>
      </c>
      <c r="I16" s="1237"/>
      <c r="J16" s="1227"/>
      <c r="K16" s="1236"/>
      <c r="W16" s="1157">
        <v>23</v>
      </c>
    </row>
    <row customHeight="1" ht="24">
      <c r="F17" s="1232" t="s">
        <v>1059</v>
      </c>
      <c r="G17" s="1239" t="s">
        <v>1060</v>
      </c>
      <c r="H17" s="1238">
        <f>SUM(I17:J17)</f>
        <v>0</v>
      </c>
      <c r="I17" s="1237"/>
      <c r="J17" s="1227"/>
      <c r="K17" s="1236"/>
      <c r="W17" s="1157">
        <v>23</v>
      </c>
    </row>
    <row customHeight="1" ht="35.699999999999996">
      <c r="F18" s="1232" t="s">
        <v>1061</v>
      </c>
      <c r="G18" s="1239" t="s">
        <v>1062</v>
      </c>
      <c r="H18" s="1238">
        <f>SUM(I18:J18)</f>
        <v>0</v>
      </c>
      <c r="I18" s="1237"/>
      <c r="J18" s="1227"/>
      <c r="K18" s="1236"/>
      <c r="W18" s="1157">
        <v>34</v>
      </c>
    </row>
    <row customHeight="1" ht="35.699999999999996">
      <c r="F19" s="1232" t="s">
        <v>1063</v>
      </c>
      <c r="G19" s="1239" t="s">
        <v>1064</v>
      </c>
      <c r="H19" s="1238">
        <f>SUM(I19:J19)</f>
        <v>0</v>
      </c>
      <c r="I19" s="1237"/>
      <c r="J19" s="1227"/>
      <c r="K19" s="1236"/>
      <c r="W19" s="1157">
        <v>34</v>
      </c>
    </row>
    <row customHeight="1" ht="48.29999999999999">
      <c r="F20" s="1232" t="s">
        <v>1065</v>
      </c>
      <c r="G20" s="1239" t="s">
        <v>1066</v>
      </c>
      <c r="H20" s="1238">
        <f>SUM(I20:J20)</f>
        <v>0</v>
      </c>
      <c r="I20" s="1237"/>
      <c r="J20" s="1227"/>
      <c r="K20" s="1236"/>
      <c r="W20" s="1157">
        <v>46</v>
      </c>
    </row>
    <row customHeight="1" ht="35.699999999999996">
      <c r="F21" s="1232" t="s">
        <v>1067</v>
      </c>
      <c r="G21" s="1239" t="s">
        <v>1068</v>
      </c>
      <c r="H21" s="1238">
        <f>SUM(I21:J21)</f>
        <v>0</v>
      </c>
      <c r="I21" s="1237"/>
      <c r="J21" s="1227"/>
      <c r="K21" s="1236"/>
      <c r="W21" s="1157">
        <v>34</v>
      </c>
    </row>
    <row customHeight="1" ht="35.699999999999996">
      <c r="F22" s="1232" t="s">
        <v>1069</v>
      </c>
      <c r="G22" s="1239" t="s">
        <v>1070</v>
      </c>
      <c r="H22" s="1238">
        <f>SUM(I22:J22)</f>
        <v>0</v>
      </c>
      <c r="I22" s="1237"/>
      <c r="J22" s="1227"/>
      <c r="K22" s="1236"/>
      <c r="W22" s="1157">
        <v>34</v>
      </c>
    </row>
    <row customHeight="1" ht="24">
      <c r="F23" s="1232" t="s">
        <v>1071</v>
      </c>
      <c r="G23" s="1239" t="s">
        <v>1072</v>
      </c>
      <c r="H23" s="1238">
        <f>SUM(I23:J23)</f>
        <v>0</v>
      </c>
      <c r="I23" s="1237"/>
      <c r="J23" s="1227"/>
      <c r="K23" s="1236"/>
      <c r="W23" s="1157">
        <v>23</v>
      </c>
    </row>
    <row customHeight="1" ht="24">
      <c r="F24" s="1232" t="s">
        <v>1073</v>
      </c>
      <c r="G24" s="1239" t="s">
        <v>1074</v>
      </c>
      <c r="H24" s="1238">
        <f>SUM(I24:J24)</f>
        <v>0</v>
      </c>
      <c r="I24" s="1237"/>
      <c r="J24" s="1227"/>
      <c r="K24" s="1236"/>
      <c r="W24" s="1157">
        <v>23</v>
      </c>
    </row>
    <row customHeight="1" ht="35.699999999999996">
      <c r="F25" s="1232" t="s">
        <v>1075</v>
      </c>
      <c r="G25" s="1239" t="s">
        <v>1076</v>
      </c>
      <c r="H25" s="1238">
        <f>SUM(I25:J25)</f>
        <v>0</v>
      </c>
      <c r="I25" s="1237"/>
      <c r="J25" s="1227"/>
      <c r="K25" s="1236"/>
      <c r="W25" s="1157">
        <v>34</v>
      </c>
    </row>
    <row customHeight="1" ht="35.699999999999996">
      <c r="F26" s="1232" t="s">
        <v>1077</v>
      </c>
      <c r="G26" s="1239" t="s">
        <v>1078</v>
      </c>
      <c r="H26" s="1238">
        <f>SUM(I26:J26)</f>
        <v>0</v>
      </c>
      <c r="I26" s="1237"/>
      <c r="J26" s="1227"/>
      <c r="K26" s="1236"/>
      <c r="W26" s="1157">
        <v>34</v>
      </c>
    </row>
    <row customHeight="1" ht="11.549999999999999">
      <c r="F27" s="1232" t="s">
        <v>1079</v>
      </c>
      <c r="G27" s="1239" t="s">
        <v>1080</v>
      </c>
      <c r="H27" s="1238">
        <f>SUM(I27:J27)</f>
        <v>0</v>
      </c>
      <c r="I27" s="1237"/>
      <c r="J27" s="1227"/>
      <c r="K27" s="1236"/>
      <c r="W27" s="1157">
        <v>11</v>
      </c>
    </row>
    <row customHeight="1" ht="11.549999999999999">
      <c r="F28" s="1232">
        <v>2</v>
      </c>
      <c r="G28" s="692" t="s">
        <v>1081</v>
      </c>
      <c r="H28" s="1238">
        <f>SUM(I28:J28)</f>
        <v>0</v>
      </c>
      <c r="I28" s="1238">
        <f>SUM(I29:I31)</f>
        <v>0</v>
      </c>
      <c r="J28" s="1227"/>
      <c r="K28" s="1236"/>
      <c r="W28" s="1157">
        <v>11</v>
      </c>
    </row>
    <row customHeight="1" ht="11.549999999999999">
      <c r="F29" s="1232" t="s">
        <v>744</v>
      </c>
      <c r="G29" s="1239" t="s">
        <v>1082</v>
      </c>
      <c r="H29" s="1238">
        <f>SUM(I29:J29)</f>
        <v>0</v>
      </c>
      <c r="I29" s="1237"/>
      <c r="J29" s="1227"/>
      <c r="K29" s="1236"/>
      <c r="W29" s="1157">
        <v>11</v>
      </c>
    </row>
    <row customHeight="1" ht="11.549999999999999">
      <c r="F30" s="1232" t="s">
        <v>345</v>
      </c>
      <c r="G30" s="1239" t="s">
        <v>1083</v>
      </c>
      <c r="H30" s="1238">
        <f>SUM(I30:J30)</f>
        <v>0</v>
      </c>
      <c r="I30" s="1237"/>
      <c r="J30" s="1227"/>
      <c r="K30" s="1236"/>
      <c r="W30" s="1157">
        <v>11</v>
      </c>
    </row>
    <row customHeight="1" ht="11.549999999999999">
      <c r="F31" s="1232" t="s">
        <v>348</v>
      </c>
      <c r="G31" s="1239" t="s">
        <v>1084</v>
      </c>
      <c r="H31" s="1238">
        <f>SUM(I31:J31)</f>
        <v>0</v>
      </c>
      <c r="I31" s="1237"/>
      <c r="J31" s="1227"/>
      <c r="K31" s="1236"/>
      <c r="W31" s="1157">
        <v>11</v>
      </c>
    </row>
    <row customHeight="1" ht="11.549999999999999">
      <c r="F32" s="1232">
        <v>3</v>
      </c>
      <c r="G32" s="692" t="s">
        <v>1085</v>
      </c>
      <c r="H32" s="1238">
        <f>SUM(I32:J32)</f>
        <v>0</v>
      </c>
      <c r="I32" s="1238">
        <f>SUM(I33:I34)</f>
        <v>0</v>
      </c>
      <c r="J32" s="1227"/>
      <c r="K32" s="1236"/>
      <c r="W32" s="1157">
        <v>11</v>
      </c>
    </row>
    <row customHeight="1" ht="48.29999999999999">
      <c r="F33" s="1232" t="s">
        <v>362</v>
      </c>
      <c r="G33" s="1239" t="s">
        <v>1086</v>
      </c>
      <c r="H33" s="1238">
        <f>SUM(I33:J33)</f>
        <v>0</v>
      </c>
      <c r="I33" s="1237"/>
      <c r="J33" s="1227"/>
      <c r="K33" s="1236"/>
      <c r="W33" s="1157">
        <v>46</v>
      </c>
    </row>
    <row customHeight="1" ht="11.549999999999999">
      <c r="F34" s="1232" t="s">
        <v>370</v>
      </c>
      <c r="G34" s="1239" t="s">
        <v>1087</v>
      </c>
      <c r="H34" s="1238">
        <f>SUM(I34:J34)</f>
        <v>0</v>
      </c>
      <c r="I34" s="1237"/>
      <c r="J34" s="1227"/>
      <c r="K34" s="1236"/>
      <c r="W34" s="1157">
        <v>11</v>
      </c>
    </row>
    <row customHeight="1" ht="11.549999999999999">
      <c r="F35" s="1232">
        <v>4</v>
      </c>
      <c r="G35" s="692" t="s">
        <v>1088</v>
      </c>
      <c r="H35" s="1238">
        <f>SUM(I35:J35)</f>
        <v>0</v>
      </c>
      <c r="I35" s="1237"/>
      <c r="J35" s="1227"/>
      <c r="K35" s="1236"/>
      <c r="W35" s="1157">
        <v>11</v>
      </c>
    </row>
    <row customHeight="1" ht="11.549999999999999">
      <c r="F36" s="1232"/>
      <c r="G36" s="695" t="s">
        <v>1089</v>
      </c>
      <c r="H36" s="1238">
        <f>SUM(I36:J36)</f>
        <v>0</v>
      </c>
      <c r="I36" s="1238">
        <f>SUM(I15,I28,I32,I35)</f>
        <v>0</v>
      </c>
      <c r="J36" s="1227"/>
      <c r="K36" s="1236"/>
      <c r="W36" s="1157">
        <v>11</v>
      </c>
    </row>
    <row customHeight="1" ht="29.25">
      <c r="F37" s="1233" t="s">
        <v>1090</v>
      </c>
      <c r="G37" s="2424" t="s">
        <v>1091</v>
      </c>
      <c r="H37" s="2424"/>
      <c r="I37" s="2424"/>
      <c r="J37" s="2424"/>
      <c r="K37" s="1236"/>
      <c r="W37" s="1157">
        <v>28</v>
      </c>
    </row>
    <row customHeight="1" ht="24">
      <c r="F38" s="1232" t="s">
        <v>100</v>
      </c>
      <c r="G38" s="692" t="s">
        <v>1092</v>
      </c>
      <c r="H38" s="1238">
        <f>SUM(I38:J38)</f>
        <v>0</v>
      </c>
      <c r="I38" s="1238">
        <f>SUM(I39,I44,I47)</f>
        <v>0</v>
      </c>
      <c r="J38" s="1227"/>
      <c r="K38" s="1236"/>
      <c r="W38" s="1157">
        <v>23</v>
      </c>
    </row>
    <row customHeight="1" ht="11.549999999999999">
      <c r="F39" s="1232" t="s">
        <v>1057</v>
      </c>
      <c r="G39" s="1239" t="s">
        <v>1056</v>
      </c>
      <c r="H39" s="1238">
        <f>SUM(I39:J39)</f>
        <v>0</v>
      </c>
      <c r="I39" s="1238">
        <f>SUM(I40:I43)</f>
        <v>0</v>
      </c>
      <c r="J39" s="1227"/>
      <c r="K39" s="1236"/>
      <c r="W39" s="1157">
        <v>11</v>
      </c>
    </row>
    <row customHeight="1" ht="24">
      <c r="F40" s="1232" t="s">
        <v>1093</v>
      </c>
      <c r="G40" s="1240" t="s">
        <v>1094</v>
      </c>
      <c r="H40" s="1238">
        <f>SUM(I40:J40)</f>
        <v>0</v>
      </c>
      <c r="I40" s="1237"/>
      <c r="J40" s="1227"/>
      <c r="K40" s="1236"/>
      <c r="W40" s="1157">
        <v>23</v>
      </c>
    </row>
    <row customHeight="1" ht="11.549999999999999">
      <c r="F41" s="1232" t="s">
        <v>1095</v>
      </c>
      <c r="G41" s="1240" t="s">
        <v>1096</v>
      </c>
      <c r="H41" s="1238">
        <f>SUM(I41:J41)</f>
        <v>0</v>
      </c>
      <c r="I41" s="1237"/>
      <c r="J41" s="1227"/>
      <c r="K41" s="1236"/>
      <c r="W41" s="1157">
        <v>11</v>
      </c>
    </row>
    <row customHeight="1" ht="11.549999999999999">
      <c r="F42" s="1232" t="s">
        <v>1097</v>
      </c>
      <c r="G42" s="1240" t="s">
        <v>1098</v>
      </c>
      <c r="H42" s="1238">
        <f>SUM(I42:J42)</f>
        <v>0</v>
      </c>
      <c r="I42" s="1237"/>
      <c r="J42" s="1227"/>
      <c r="K42" s="1236"/>
      <c r="W42" s="1157">
        <v>11</v>
      </c>
    </row>
    <row customHeight="1" ht="35.699999999999996">
      <c r="F43" s="1232" t="s">
        <v>1099</v>
      </c>
      <c r="G43" s="1240" t="s">
        <v>1100</v>
      </c>
      <c r="H43" s="1238">
        <f>SUM(I43:J43)</f>
        <v>0</v>
      </c>
      <c r="I43" s="1237"/>
      <c r="J43" s="1227"/>
      <c r="K43" s="1236"/>
      <c r="W43" s="1157">
        <v>34</v>
      </c>
    </row>
    <row customHeight="1" ht="11.549999999999999">
      <c r="F44" s="1232" t="s">
        <v>1059</v>
      </c>
      <c r="G44" s="1239" t="s">
        <v>1085</v>
      </c>
      <c r="H44" s="1238">
        <f>SUM(I44:J44)</f>
        <v>0</v>
      </c>
      <c r="I44" s="1238">
        <f>SUM(I45:I46)</f>
        <v>0</v>
      </c>
      <c r="J44" s="1227"/>
      <c r="K44" s="1236"/>
      <c r="W44" s="1157">
        <v>11</v>
      </c>
    </row>
    <row customHeight="1" ht="48.29999999999999">
      <c r="F45" s="1232" t="s">
        <v>1101</v>
      </c>
      <c r="G45" s="1240" t="s">
        <v>1086</v>
      </c>
      <c r="H45" s="1238">
        <f>SUM(I45:J45)</f>
        <v>0</v>
      </c>
      <c r="I45" s="1237"/>
      <c r="J45" s="1227"/>
      <c r="K45" s="1236"/>
      <c r="W45" s="1157">
        <v>46</v>
      </c>
    </row>
    <row customHeight="1" ht="11.549999999999999">
      <c r="F46" s="1232" t="s">
        <v>1102</v>
      </c>
      <c r="G46" s="1240" t="s">
        <v>1087</v>
      </c>
      <c r="H46" s="1238">
        <f>SUM(I46:J46)</f>
        <v>0</v>
      </c>
      <c r="I46" s="1237"/>
      <c r="J46" s="1227"/>
      <c r="K46" s="1236"/>
      <c r="W46" s="1157">
        <v>11</v>
      </c>
    </row>
    <row customHeight="1" ht="11.549999999999999">
      <c r="F47" s="1232" t="s">
        <v>1061</v>
      </c>
      <c r="G47" s="1239" t="s">
        <v>1103</v>
      </c>
      <c r="H47" s="1238">
        <f>SUM(I47:J47)</f>
        <v>0</v>
      </c>
      <c r="I47" s="1237"/>
      <c r="J47" s="1227"/>
      <c r="K47" s="1236"/>
      <c r="W47" s="1157">
        <v>11</v>
      </c>
    </row>
    <row customHeight="1" ht="24">
      <c r="F48" s="1232" t="s">
        <v>105</v>
      </c>
      <c r="G48" s="692" t="s">
        <v>1104</v>
      </c>
      <c r="H48" s="1238">
        <f>SUM(I48:J48)</f>
        <v>0</v>
      </c>
      <c r="I48" s="1238">
        <f>SUM(I49,I54,I57)</f>
        <v>0</v>
      </c>
      <c r="J48" s="1227"/>
      <c r="K48" s="1236"/>
      <c r="W48" s="1157">
        <v>23</v>
      </c>
    </row>
    <row customHeight="1" ht="11.549999999999999">
      <c r="F49" s="1232" t="s">
        <v>744</v>
      </c>
      <c r="G49" s="1239" t="s">
        <v>1056</v>
      </c>
      <c r="H49" s="1238">
        <f>SUM(I49:J49)</f>
        <v>0</v>
      </c>
      <c r="I49" s="1238">
        <f>SUM(I50:I53)</f>
        <v>0</v>
      </c>
      <c r="J49" s="1227"/>
      <c r="K49" s="1236"/>
      <c r="W49" s="1157">
        <v>11</v>
      </c>
    </row>
    <row customHeight="1" ht="24">
      <c r="F50" s="1232" t="s">
        <v>747</v>
      </c>
      <c r="G50" s="1240" t="s">
        <v>1094</v>
      </c>
      <c r="H50" s="1238">
        <f>SUM(I50:J50)</f>
        <v>0</v>
      </c>
      <c r="I50" s="1237"/>
      <c r="J50" s="1227"/>
      <c r="K50" s="1236"/>
      <c r="W50" s="1157">
        <v>23</v>
      </c>
    </row>
    <row customHeight="1" ht="11.549999999999999">
      <c r="F51" s="1232" t="s">
        <v>750</v>
      </c>
      <c r="G51" s="1240" t="s">
        <v>1096</v>
      </c>
      <c r="H51" s="1238">
        <f>SUM(I51:J51)</f>
        <v>0</v>
      </c>
      <c r="I51" s="1237"/>
      <c r="J51" s="1227"/>
      <c r="K51" s="1236"/>
      <c r="W51" s="1157">
        <v>11</v>
      </c>
    </row>
    <row customHeight="1" ht="11.549999999999999">
      <c r="F52" s="1232" t="s">
        <v>1105</v>
      </c>
      <c r="G52" s="1240" t="s">
        <v>1098</v>
      </c>
      <c r="H52" s="1238">
        <f>SUM(I52:J52)</f>
        <v>0</v>
      </c>
      <c r="I52" s="1237"/>
      <c r="J52" s="1227"/>
      <c r="K52" s="1236"/>
      <c r="W52" s="1157">
        <v>11</v>
      </c>
    </row>
    <row customHeight="1" ht="35.699999999999996">
      <c r="F53" s="1232" t="s">
        <v>1106</v>
      </c>
      <c r="G53" s="1240" t="s">
        <v>1100</v>
      </c>
      <c r="H53" s="1238">
        <f>SUM(I53:J53)</f>
        <v>0</v>
      </c>
      <c r="I53" s="1237"/>
      <c r="J53" s="1227"/>
      <c r="K53" s="1236"/>
      <c r="W53" s="1157">
        <v>34</v>
      </c>
    </row>
    <row customHeight="1" ht="11.549999999999999">
      <c r="F54" s="1232" t="s">
        <v>345</v>
      </c>
      <c r="G54" s="1239" t="s">
        <v>1085</v>
      </c>
      <c r="H54" s="1238">
        <f>SUM(I54:J54)</f>
        <v>0</v>
      </c>
      <c r="I54" s="1238">
        <f>SUM(I55:I56)</f>
        <v>0</v>
      </c>
      <c r="J54" s="1227"/>
      <c r="K54" s="1236"/>
      <c r="W54" s="1157">
        <v>11</v>
      </c>
    </row>
    <row customHeight="1" ht="48.29999999999999">
      <c r="F55" s="1232" t="s">
        <v>754</v>
      </c>
      <c r="G55" s="1240" t="s">
        <v>1086</v>
      </c>
      <c r="H55" s="1238">
        <f>SUM(I55:J55)</f>
        <v>0</v>
      </c>
      <c r="I55" s="1237"/>
      <c r="J55" s="1227"/>
      <c r="K55" s="1236"/>
      <c r="W55" s="1157">
        <v>46</v>
      </c>
    </row>
    <row customHeight="1" ht="11.549999999999999">
      <c r="F56" s="1232" t="s">
        <v>756</v>
      </c>
      <c r="G56" s="1240" t="s">
        <v>1087</v>
      </c>
      <c r="H56" s="1238">
        <f>SUM(I56:J56)</f>
        <v>0</v>
      </c>
      <c r="I56" s="1237"/>
      <c r="J56" s="1227"/>
      <c r="K56" s="1236"/>
      <c r="W56" s="1157">
        <v>11</v>
      </c>
    </row>
    <row customHeight="1" ht="11.549999999999999">
      <c r="F57" s="1232" t="s">
        <v>348</v>
      </c>
      <c r="G57" s="1239" t="s">
        <v>1103</v>
      </c>
      <c r="H57" s="1238">
        <f>SUM(I57:J57)</f>
        <v>0</v>
      </c>
      <c r="I57" s="1237"/>
      <c r="J57" s="1227"/>
      <c r="K57" s="1236"/>
      <c r="W57" s="1157">
        <v>11</v>
      </c>
    </row>
    <row customHeight="1" ht="11.549999999999999">
      <c r="F58" s="1232"/>
      <c r="G58" s="1241" t="s">
        <v>1089</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466A-EF24-4E67-9F42-0.D54113F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Муниципальное унитарное предприятие Белоярского района «Белоярские коммунальные системы»</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1107</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1108</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338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1109</v>
      </c>
      <c r="H11" s="2439" t="s">
        <v>1110</v>
      </c>
      <c r="I11" s="2439" t="s">
        <v>1111</v>
      </c>
      <c r="J11" s="2440"/>
      <c r="K11" s="2440"/>
      <c r="L11" s="2440"/>
      <c r="M11" s="2440"/>
      <c r="N11" s="2440"/>
      <c r="O11" s="2211" t="s">
        <v>1112</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1112</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1112</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1113</v>
      </c>
      <c r="P12" s="2211"/>
      <c r="Q12" s="2211"/>
      <c r="R12" s="2211"/>
      <c r="S12" s="2211" t="s">
        <v>1114</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1115</v>
      </c>
      <c r="BU12" s="2389"/>
      <c r="BV12" s="2389"/>
      <c r="BW12" s="2435"/>
      <c r="BX12" s="2388" t="s">
        <v>1116</v>
      </c>
      <c r="BY12" s="2389"/>
      <c r="BZ12" s="2389"/>
      <c r="CA12" s="2435"/>
      <c r="CB12" s="2388" t="s">
        <v>1117</v>
      </c>
      <c r="CC12" s="2435"/>
      <c r="CD12" s="2388" t="s">
        <v>1118</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1119</v>
      </c>
      <c r="CZ12" s="2389"/>
      <c r="DA12" s="2389"/>
      <c r="DB12" s="2389"/>
      <c r="DC12" s="2389"/>
      <c r="DD12" s="2435"/>
      <c r="DE12" s="2388" t="s">
        <v>1120</v>
      </c>
      <c r="DF12" s="2435"/>
      <c r="DG12" s="2388" t="s">
        <v>1118</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1121</v>
      </c>
      <c r="P13" s="2211"/>
      <c r="Q13" s="2211"/>
      <c r="R13" s="2211"/>
      <c r="S13" s="2338" t="s">
        <v>1122</v>
      </c>
      <c r="T13" s="2390"/>
      <c r="U13" s="2129" t="s">
        <v>1123</v>
      </c>
      <c r="V13" s="2129"/>
      <c r="W13" s="2129"/>
      <c r="X13" s="2129"/>
      <c r="Y13" s="2129" t="s">
        <v>1124</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1125</v>
      </c>
      <c r="BU13" s="2390"/>
      <c r="BV13" s="2338" t="s">
        <v>1126</v>
      </c>
      <c r="BW13" s="2390"/>
      <c r="BX13" s="2338" t="s">
        <v>1127</v>
      </c>
      <c r="BY13" s="2390"/>
      <c r="BZ13" s="2338" t="s">
        <v>1128</v>
      </c>
      <c r="CA13" s="2390"/>
      <c r="CB13" s="2338" t="s">
        <v>1129</v>
      </c>
      <c r="CC13" s="2390"/>
      <c r="CD13" s="2338" t="s">
        <v>1130</v>
      </c>
      <c r="CE13" s="2390"/>
      <c r="CF13" s="2338" t="s">
        <v>1131</v>
      </c>
      <c r="CG13" s="2390"/>
      <c r="CH13" s="2388" t="s">
        <v>1132</v>
      </c>
      <c r="CI13" s="2389"/>
      <c r="CJ13" s="2389"/>
      <c r="CK13" s="2435"/>
      <c r="CL13" s="2438"/>
      <c r="CM13" s="2436"/>
      <c r="CN13" s="2436"/>
      <c r="CO13" s="2436"/>
      <c r="CP13" s="2436"/>
      <c r="CQ13" s="2436"/>
      <c r="CR13" s="2436"/>
      <c r="CS13" s="2436"/>
      <c r="CT13" s="2436"/>
      <c r="CU13" s="2436"/>
      <c r="CV13" s="2436"/>
      <c r="CW13" s="2436"/>
      <c r="CX13" s="2455"/>
      <c r="CY13" s="2338" t="s">
        <v>1133</v>
      </c>
      <c r="CZ13" s="2390"/>
      <c r="DA13" s="2338" t="s">
        <v>1134</v>
      </c>
      <c r="DB13" s="2390"/>
      <c r="DC13" s="2338" t="s">
        <v>1135</v>
      </c>
      <c r="DD13" s="2390"/>
      <c r="DE13" s="2338" t="s">
        <v>1136</v>
      </c>
      <c r="DF13" s="2390"/>
      <c r="DG13" s="2388" t="s">
        <v>1137</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1138</v>
      </c>
      <c r="P14" s="2390"/>
      <c r="Q14" s="2338" t="s">
        <v>1139</v>
      </c>
      <c r="R14" s="2390"/>
      <c r="S14" s="2339"/>
      <c r="T14" s="2215"/>
      <c r="U14" s="2338" t="s">
        <v>871</v>
      </c>
      <c r="V14" s="2390"/>
      <c r="W14" s="2338" t="s">
        <v>874</v>
      </c>
      <c r="X14" s="2390"/>
      <c r="Y14" s="2338" t="s">
        <v>871</v>
      </c>
      <c r="Z14" s="2390"/>
      <c r="AA14" s="2338" t="s">
        <v>881</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1140</v>
      </c>
      <c r="CI14" s="2390"/>
      <c r="CJ14" s="2338" t="s">
        <v>1141</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1142</v>
      </c>
      <c r="DH14" s="2390"/>
      <c r="DI14" s="2338" t="s">
        <v>1143</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861</v>
      </c>
      <c r="P16" s="2435"/>
      <c r="Q16" s="2388" t="s">
        <v>863</v>
      </c>
      <c r="R16" s="2435"/>
      <c r="S16" s="2388" t="s">
        <v>867</v>
      </c>
      <c r="T16" s="2435"/>
      <c r="U16" s="2388" t="s">
        <v>872</v>
      </c>
      <c r="V16" s="2435"/>
      <c r="W16" s="2388" t="s">
        <v>875</v>
      </c>
      <c r="X16" s="2435"/>
      <c r="Y16" s="2388" t="s">
        <v>879</v>
      </c>
      <c r="Z16" s="2435"/>
      <c r="AA16" s="2388" t="s">
        <v>882</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594</v>
      </c>
      <c r="BU16" s="2435"/>
      <c r="BV16" s="2388" t="s">
        <v>594</v>
      </c>
      <c r="BW16" s="2435"/>
      <c r="BX16" s="2388" t="s">
        <v>594</v>
      </c>
      <c r="BY16" s="2435"/>
      <c r="BZ16" s="2388" t="s">
        <v>594</v>
      </c>
      <c r="CA16" s="2435"/>
      <c r="CB16" s="2388" t="s">
        <v>1144</v>
      </c>
      <c r="CC16" s="2435"/>
      <c r="CD16" s="2388" t="s">
        <v>594</v>
      </c>
      <c r="CE16" s="2435"/>
      <c r="CF16" s="2388" t="s">
        <v>1145</v>
      </c>
      <c r="CG16" s="2435"/>
      <c r="CH16" s="2388" t="s">
        <v>1146</v>
      </c>
      <c r="CI16" s="2435"/>
      <c r="CJ16" s="2388" t="s">
        <v>1146</v>
      </c>
      <c r="CK16" s="2435"/>
      <c r="CL16" s="2438"/>
      <c r="CM16" s="2436"/>
      <c r="CN16" s="2436"/>
      <c r="CO16" s="2436"/>
      <c r="CP16" s="2436"/>
      <c r="CQ16" s="2436"/>
      <c r="CR16" s="2436"/>
      <c r="CS16" s="2436"/>
      <c r="CT16" s="2436"/>
      <c r="CU16" s="2436"/>
      <c r="CV16" s="2436"/>
      <c r="CW16" s="2436"/>
      <c r="CX16" s="2455"/>
      <c r="CY16" s="2338" t="s">
        <v>594</v>
      </c>
      <c r="CZ16" s="2390"/>
      <c r="DA16" s="2338" t="s">
        <v>594</v>
      </c>
      <c r="DB16" s="2390"/>
      <c r="DC16" s="2338" t="s">
        <v>594</v>
      </c>
      <c r="DD16" s="2390"/>
      <c r="DE16" s="2388" t="s">
        <v>1144</v>
      </c>
      <c r="DF16" s="2435"/>
      <c r="DG16" s="2388" t="s">
        <v>1147</v>
      </c>
      <c r="DH16" s="2435"/>
      <c r="DI16" s="2388" t="s">
        <v>1147</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1148</v>
      </c>
      <c r="P17" s="1193" t="s">
        <v>1149</v>
      </c>
      <c r="Q17" s="1193" t="s">
        <v>1148</v>
      </c>
      <c r="R17" s="1193" t="s">
        <v>1149</v>
      </c>
      <c r="S17" s="1193" t="s">
        <v>1148</v>
      </c>
      <c r="T17" s="1193" t="s">
        <v>1149</v>
      </c>
      <c r="U17" s="1193" t="s">
        <v>1148</v>
      </c>
      <c r="V17" s="1193" t="s">
        <v>1149</v>
      </c>
      <c r="W17" s="1193" t="s">
        <v>1148</v>
      </c>
      <c r="X17" s="1193" t="s">
        <v>1149</v>
      </c>
      <c r="Y17" s="1193" t="s">
        <v>1148</v>
      </c>
      <c r="Z17" s="1193" t="s">
        <v>1149</v>
      </c>
      <c r="AA17" s="1193" t="s">
        <v>1148</v>
      </c>
      <c r="AB17" s="1193" t="s">
        <v>1149</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1148</v>
      </c>
      <c r="BU17" s="1193" t="s">
        <v>1149</v>
      </c>
      <c r="BV17" s="1193" t="s">
        <v>1148</v>
      </c>
      <c r="BW17" s="1193" t="s">
        <v>1149</v>
      </c>
      <c r="BX17" s="1193" t="s">
        <v>1148</v>
      </c>
      <c r="BY17" s="1193" t="s">
        <v>1149</v>
      </c>
      <c r="BZ17" s="1193" t="s">
        <v>1148</v>
      </c>
      <c r="CA17" s="1193" t="s">
        <v>1149</v>
      </c>
      <c r="CB17" s="1193" t="s">
        <v>1148</v>
      </c>
      <c r="CC17" s="1193" t="s">
        <v>1149</v>
      </c>
      <c r="CD17" s="1193" t="s">
        <v>1148</v>
      </c>
      <c r="CE17" s="1193" t="s">
        <v>1149</v>
      </c>
      <c r="CF17" s="1193" t="s">
        <v>1148</v>
      </c>
      <c r="CG17" s="1193" t="s">
        <v>1149</v>
      </c>
      <c r="CH17" s="1193" t="s">
        <v>1148</v>
      </c>
      <c r="CI17" s="1193" t="s">
        <v>1149</v>
      </c>
      <c r="CJ17" s="1193" t="s">
        <v>1148</v>
      </c>
      <c r="CK17" s="1193" t="s">
        <v>1149</v>
      </c>
      <c r="CL17" s="2438"/>
      <c r="CM17" s="2436"/>
      <c r="CN17" s="2436"/>
      <c r="CO17" s="2436"/>
      <c r="CP17" s="2436"/>
      <c r="CQ17" s="2436"/>
      <c r="CR17" s="2436"/>
      <c r="CS17" s="2436"/>
      <c r="CT17" s="2436"/>
      <c r="CU17" s="2436"/>
      <c r="CV17" s="2436"/>
      <c r="CW17" s="2436"/>
      <c r="CX17" s="2455"/>
      <c r="CY17" s="1193" t="s">
        <v>1148</v>
      </c>
      <c r="CZ17" s="1193" t="s">
        <v>1149</v>
      </c>
      <c r="DA17" s="1193" t="s">
        <v>1148</v>
      </c>
      <c r="DB17" s="1193" t="s">
        <v>1149</v>
      </c>
      <c r="DC17" s="1193" t="s">
        <v>1148</v>
      </c>
      <c r="DD17" s="1193" t="s">
        <v>1149</v>
      </c>
      <c r="DE17" s="1193" t="s">
        <v>1148</v>
      </c>
      <c r="DF17" s="1193" t="s">
        <v>1149</v>
      </c>
      <c r="DG17" s="1193" t="s">
        <v>1148</v>
      </c>
      <c r="DH17" s="1193" t="s">
        <v>1149</v>
      </c>
      <c r="DI17" s="1193" t="s">
        <v>1148</v>
      </c>
      <c r="DJ17" s="1193" t="s">
        <v>1149</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414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5D286-9457-4D33-756F-0.D5808EB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106</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Муниципальное унитарное предприятие Белоярского района «Белоярские коммунальные системы»</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128</v>
      </c>
      <c r="S8" s="507">
        <v>1</v>
      </c>
    </row>
    <row customHeight="1" ht="15.75">
      <c r="C9" s="178"/>
      <c r="D9" s="713"/>
      <c r="E9" s="2369" t="s">
        <v>118</v>
      </c>
      <c r="F9" s="2370"/>
      <c r="G9" s="818" t="str">
        <f>IF(G8="","",INDEX(DIFFERENTIATION_UNMERGE_VD,MATCH(G8,DIFFERENTIATION_ID_DIFF,0)))</f>
        <v/>
      </c>
      <c r="H9" s="818">
        <f>IF(H8="","",INDEX(DIFFERENTIATION_UNMERGE_VD,MATCH(H8,DIFFERENTIATION_ID_DIFF,0)))</f>
        <v>0</v>
      </c>
      <c r="I9" s="2129" t="s">
        <v>339</v>
      </c>
      <c r="S9" s="507">
        <v>15</v>
      </c>
    </row>
    <row s="1637" customFormat="1" customHeight="1" ht="15.75">
      <c r="A10" s="761"/>
      <c r="C10" s="178"/>
      <c r="D10" s="713"/>
      <c r="E10" s="2369" t="s">
        <v>600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601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338</v>
      </c>
      <c r="E12" s="2372"/>
      <c r="F12" s="2372"/>
      <c r="G12" s="889"/>
      <c r="H12" s="889"/>
      <c r="I12" s="2129"/>
      <c r="R12" s="677"/>
      <c r="S12" s="760">
        <v>15</v>
      </c>
    </row>
    <row customHeight="1" ht="35.699999999999996">
      <c r="C13" s="178"/>
      <c r="D13" s="763" t="s">
        <v>89</v>
      </c>
      <c r="E13" s="762" t="s">
        <v>340</v>
      </c>
      <c r="F13" s="762" t="s">
        <v>602</v>
      </c>
      <c r="G13" s="810" t="s">
        <v>341</v>
      </c>
      <c r="H13" s="756" t="s">
        <v>341</v>
      </c>
      <c r="I13" s="2129"/>
      <c r="S13" s="507">
        <v>34</v>
      </c>
    </row>
    <row customHeight="1" ht="15" hidden="1">
      <c r="C14" s="178"/>
      <c r="D14" s="595" t="s">
        <v>100</v>
      </c>
      <c r="E14" s="595" t="s">
        <v>105</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1150</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1150</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1150</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344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1151</v>
      </c>
      <c r="E20" s="690"/>
      <c r="F20" s="511"/>
      <c r="G20" s="511"/>
      <c r="H20" s="511"/>
      <c r="I20" s="1765"/>
      <c r="S20" s="507">
        <v>0</v>
      </c>
    </row>
    <row customHeight="1" ht="29.25">
      <c r="C21" s="453"/>
      <c r="D21" s="541" t="s">
        <v>351</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1152</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8CDE7-9588-3C3E-1E97-0.C4B0E42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Муниципальное унитарное предприятие Белоярского района «Белоярские коммунальные системы»</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338</v>
      </c>
      <c r="E9" s="2211"/>
      <c r="F9" s="2211"/>
      <c r="G9" s="2391" t="s">
        <v>339</v>
      </c>
      <c r="Q9" s="85">
        <v>14</v>
      </c>
    </row>
    <row customHeight="1" ht="24">
      <c r="C10" s="98"/>
      <c r="D10" s="107" t="s">
        <v>89</v>
      </c>
      <c r="E10" s="110" t="s">
        <v>340</v>
      </c>
      <c r="F10" s="110" t="s">
        <v>428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344</v>
      </c>
      <c r="G12" s="153"/>
      <c r="Q12" s="85">
        <v>62</v>
      </c>
    </row>
    <row customHeight="1" ht="24">
      <c r="A13" s="194"/>
      <c r="C13" s="98"/>
      <c r="D13" s="149" t="s">
        <v>1057</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344</v>
      </c>
      <c r="G13" s="153"/>
      <c r="Q13" s="85">
        <v>23</v>
      </c>
    </row>
    <row customHeight="1" ht="14.699999999999998">
      <c r="A14" s="194"/>
      <c r="C14" s="98"/>
      <c r="D14" s="149" t="s">
        <v>1093</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1153</v>
      </c>
      <c r="F15" s="203"/>
      <c r="G15" s="2173"/>
      <c r="Q15" s="85">
        <v>15</v>
      </c>
    </row>
    <row customHeight="1" ht="14.699999999999998">
      <c r="A16" s="194"/>
      <c r="C16" s="98"/>
      <c r="D16" s="149" t="s">
        <v>1059</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344</v>
      </c>
      <c r="G16" s="339"/>
      <c r="Q16" s="85">
        <v>14</v>
      </c>
    </row>
    <row customHeight="1" ht="14.699999999999998">
      <c r="A17" s="194"/>
      <c r="C17" s="98"/>
      <c r="D17" s="149" t="s">
        <v>1101</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1154</v>
      </c>
      <c r="F18" s="340"/>
      <c r="G18" s="2173"/>
      <c r="I18" s="352"/>
      <c r="J18" s="352"/>
      <c r="Q18" s="344">
        <v>21</v>
      </c>
    </row>
    <row s="1637" customFormat="1" customHeight="1" ht="256.5" hidden="1">
      <c r="A19" s="345"/>
      <c r="B19" s="419"/>
      <c r="C19" s="378"/>
      <c r="D19" s="886" t="s">
        <v>1061</v>
      </c>
      <c r="E19" s="885" t="s">
        <v>1155</v>
      </c>
      <c r="F19" s="387"/>
      <c r="G19" s="339" t="s">
        <v>1156</v>
      </c>
      <c r="I19" s="502"/>
      <c r="J19" s="502"/>
      <c r="Q19" s="760">
        <v>0</v>
      </c>
    </row>
    <row s="1637" customFormat="1" customHeight="1" ht="14.699999999999998">
      <c r="A20" s="345"/>
      <c r="B20" s="148"/>
      <c r="C20" s="309"/>
      <c r="D20" s="887">
        <v>2</v>
      </c>
      <c r="E20" s="332" t="s">
        <v>1157</v>
      </c>
      <c r="F20" s="200" t="s">
        <v>344</v>
      </c>
      <c r="G20" s="339"/>
      <c r="I20" s="352"/>
      <c r="J20" s="352"/>
      <c r="Q20" s="344">
        <v>14</v>
      </c>
    </row>
    <row s="1637" customFormat="1" customHeight="1" ht="18.75" hidden="1">
      <c r="A21" s="345"/>
      <c r="B21" s="148"/>
      <c r="C21" s="309"/>
      <c r="D21" s="335" t="s">
        <v>672</v>
      </c>
      <c r="E21" s="334"/>
      <c r="F21" s="333"/>
      <c r="G21" s="343"/>
      <c r="H21" s="336"/>
      <c r="I21" s="352"/>
      <c r="J21" s="352"/>
      <c r="Q21" s="344">
        <v>0</v>
      </c>
    </row>
    <row customHeight="1" ht="15.75">
      <c r="A22" s="194"/>
      <c r="C22" s="98"/>
      <c r="D22" s="111"/>
      <c r="E22" s="205" t="s">
        <v>360</v>
      </c>
      <c r="F22" s="340"/>
      <c r="G22" s="341"/>
      <c r="Q22" s="85">
        <v>15</v>
      </c>
    </row>
    <row s="1637" customFormat="1" customHeight="1" ht="22.5" hidden="1">
      <c r="A23" s="345"/>
      <c r="B23" s="1162"/>
      <c r="C23" s="378"/>
      <c r="D23" s="1675" t="s">
        <v>105</v>
      </c>
      <c r="E23" s="199" t="s">
        <v>1158</v>
      </c>
      <c r="F23" s="1672" t="s">
        <v>344</v>
      </c>
      <c r="G23" s="347"/>
      <c r="I23" s="1626"/>
      <c r="J23" s="1626"/>
      <c r="Q23" s="1633">
        <v>0</v>
      </c>
    </row>
    <row s="1637" customFormat="1" customHeight="1" ht="14.25" hidden="1">
      <c r="A24" s="345"/>
      <c r="B24" s="1162"/>
      <c r="C24" s="378"/>
      <c r="D24" s="1675" t="s">
        <v>744</v>
      </c>
      <c r="E24" s="1674" t="s">
        <v>1159</v>
      </c>
      <c r="F24" s="1672" t="s">
        <v>344</v>
      </c>
      <c r="G24" s="339"/>
      <c r="I24" s="1626"/>
      <c r="J24" s="1626"/>
      <c r="Q24" s="1633">
        <v>0</v>
      </c>
    </row>
    <row s="1637" customFormat="1" customHeight="1" ht="14.25" hidden="1">
      <c r="A25" s="345"/>
      <c r="B25" s="1162"/>
      <c r="C25" s="378"/>
      <c r="D25" s="1675" t="s">
        <v>747</v>
      </c>
      <c r="E25" s="197"/>
      <c r="F25" s="387"/>
      <c r="G25" s="2171" t="s">
        <v>1160</v>
      </c>
      <c r="I25" s="1626"/>
      <c r="J25" s="1626"/>
      <c r="Q25" s="1633">
        <v>0</v>
      </c>
    </row>
    <row s="1637" customFormat="1" customHeight="1" ht="22.5" hidden="1">
      <c r="A26" s="345"/>
      <c r="B26" s="1162"/>
      <c r="C26" s="378"/>
      <c r="D26" s="349"/>
      <c r="E26" s="351" t="s">
        <v>1161</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48AFD-85CC-889B-F957-0.0DF39AC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106</v>
      </c>
      <c r="D2" s="1675"/>
      <c r="E2" s="201"/>
      <c r="F2" s="1672"/>
      <c r="G2" s="1672" t="s">
        <v>344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106</v>
      </c>
      <c r="D4" s="1675"/>
      <c r="E4" s="207" t="s">
        <v>1162</v>
      </c>
      <c r="F4" s="1672"/>
      <c r="G4" s="259"/>
      <c r="H4" s="1672" t="s">
        <v>344</v>
      </c>
      <c r="K4" s="1626"/>
      <c r="L4" s="1626"/>
      <c r="M4" s="1633">
        <v>0</v>
      </c>
    </row>
    <row s="1637" customFormat="1" customHeight="1" ht="14.25" hidden="1">
      <c r="A5" s="1364"/>
      <c r="B5" s="1162"/>
      <c r="C5" s="346"/>
      <c r="K5" s="1626"/>
      <c r="L5" s="1626"/>
      <c r="M5" s="1633">
        <v>0</v>
      </c>
    </row>
    <row s="1637" customFormat="1" customHeight="1" ht="18.75" hidden="1">
      <c r="A6" s="1685"/>
      <c r="B6" s="1162"/>
      <c r="C6" s="1732" t="s">
        <v>106</v>
      </c>
      <c r="D6" s="1675"/>
      <c r="E6" s="208" t="s">
        <v>1163</v>
      </c>
      <c r="F6" s="1672"/>
      <c r="G6" s="259"/>
      <c r="H6" s="1672" t="s">
        <v>344</v>
      </c>
      <c r="K6" s="1626"/>
      <c r="L6" s="1626"/>
      <c r="M6" s="1633">
        <v>0</v>
      </c>
    </row>
    <row s="1637" customFormat="1" customHeight="1" ht="14.25" hidden="1">
      <c r="A7" s="1364"/>
      <c r="B7" s="1162"/>
      <c r="C7" s="346"/>
      <c r="K7" s="1626"/>
      <c r="L7" s="1626"/>
      <c r="M7" s="1633">
        <v>0</v>
      </c>
    </row>
    <row s="1637" customFormat="1" customHeight="1" ht="18.75" hidden="1">
      <c r="A8" s="1685"/>
      <c r="B8" s="1162"/>
      <c r="C8" s="1732" t="s">
        <v>106</v>
      </c>
      <c r="D8" s="1675"/>
      <c r="E8" s="208" t="s">
        <v>1164</v>
      </c>
      <c r="F8" s="1672"/>
      <c r="G8" s="259"/>
      <c r="H8" s="1672" t="s">
        <v>344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106</v>
      </c>
      <c r="D10" s="1675"/>
      <c r="E10" s="208" t="s">
        <v>1165</v>
      </c>
      <c r="F10" s="1672"/>
      <c r="G10" s="1676"/>
      <c r="H10" s="1672" t="s">
        <v>344</v>
      </c>
      <c r="K10" s="1626"/>
      <c r="L10" s="1626" t="s">
        <v>1166</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Муниципальное унитарное предприятие Белоярского района «Белоярские коммунальные системы»</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338</v>
      </c>
      <c r="E18" s="2211"/>
      <c r="F18" s="2211"/>
      <c r="G18" s="2211"/>
      <c r="H18" s="2211"/>
      <c r="I18" s="2391" t="s">
        <v>339</v>
      </c>
      <c r="M18" s="85">
        <v>21</v>
      </c>
    </row>
    <row customHeight="1" ht="22.049999999999997">
      <c r="C19" s="98"/>
      <c r="D19" s="107" t="s">
        <v>89</v>
      </c>
      <c r="E19" s="110" t="s">
        <v>340</v>
      </c>
      <c r="F19" s="110"/>
      <c r="G19" s="110" t="s">
        <v>341</v>
      </c>
      <c r="H19" s="110" t="s">
        <v>428</v>
      </c>
      <c r="I19" s="2391"/>
      <c r="M19" s="85">
        <v>21</v>
      </c>
    </row>
    <row customHeight="1" ht="12" hidden="1">
      <c r="C20" s="98"/>
      <c r="D20" s="89"/>
      <c r="E20" s="89"/>
      <c r="F20" s="89"/>
      <c r="G20" s="89"/>
      <c r="H20" s="89"/>
      <c r="I20" s="89"/>
      <c r="M20" s="85">
        <v>0</v>
      </c>
    </row>
    <row customHeight="1" ht="14.699999999999998">
      <c r="A21" s="1685"/>
      <c r="C21" s="98"/>
      <c r="D21" s="149">
        <v>1</v>
      </c>
      <c r="E21" s="2463" t="s">
        <v>1167</v>
      </c>
      <c r="F21" s="2463"/>
      <c r="G21" s="2463"/>
      <c r="H21" s="2463"/>
      <c r="I21" s="210"/>
      <c r="M21" s="85">
        <v>14</v>
      </c>
    </row>
    <row customHeight="1" ht="21">
      <c r="A22" s="1685"/>
      <c r="C22" s="98"/>
      <c r="D22" s="149" t="s">
        <v>1057</v>
      </c>
      <c r="E22" s="196" t="s">
        <v>1168</v>
      </c>
      <c r="F22" s="200"/>
      <c r="G22" s="1739"/>
      <c r="H22" s="200" t="s">
        <v>344</v>
      </c>
      <c r="I22" s="153" t="s">
        <v>1169</v>
      </c>
      <c r="M22" s="85">
        <v>20</v>
      </c>
    </row>
    <row customHeight="1" ht="60">
      <c r="A23" s="1685"/>
      <c r="C23" s="98"/>
      <c r="D23" s="149" t="s">
        <v>1059</v>
      </c>
      <c r="E23" s="196" t="s">
        <v>1170</v>
      </c>
      <c r="F23" s="200"/>
      <c r="G23" s="259"/>
      <c r="H23" s="215"/>
      <c r="I23" s="260" t="s">
        <v>1171</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344</v>
      </c>
      <c r="H24" s="215"/>
      <c r="I24" s="261" t="s">
        <v>667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362</v>
      </c>
      <c r="E26" s="201"/>
      <c r="F26" s="200"/>
      <c r="G26" s="200" t="s">
        <v>344</v>
      </c>
      <c r="H26" s="215"/>
      <c r="I26" s="2171" t="s">
        <v>1172</v>
      </c>
      <c r="M26" s="85">
        <v>14</v>
      </c>
    </row>
    <row customHeight="1" ht="15.75">
      <c r="A27" s="1685" t="s">
        <v>100</v>
      </c>
      <c r="C27" s="98"/>
      <c r="D27" s="111"/>
      <c r="E27" s="205" t="s">
        <v>360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789</v>
      </c>
      <c r="E29" s="207" t="s">
        <v>1162</v>
      </c>
      <c r="F29" s="200"/>
      <c r="G29" s="259"/>
      <c r="H29" s="200" t="s">
        <v>344</v>
      </c>
      <c r="I29" s="2171" t="s">
        <v>1173</v>
      </c>
      <c r="M29" s="85">
        <v>20</v>
      </c>
    </row>
    <row customHeight="1" ht="15.75">
      <c r="A30" s="1685" t="s">
        <v>105</v>
      </c>
      <c r="C30" s="98"/>
      <c r="D30" s="111"/>
      <c r="E30" s="205" t="s">
        <v>360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351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1174</v>
      </c>
      <c r="E33" s="208" t="s">
        <v>1163</v>
      </c>
      <c r="F33" s="200"/>
      <c r="G33" s="259"/>
      <c r="H33" s="200" t="s">
        <v>344</v>
      </c>
      <c r="I33" s="2171" t="s">
        <v>1175</v>
      </c>
      <c r="M33" s="85">
        <v>14</v>
      </c>
    </row>
    <row customHeight="1" ht="15.75">
      <c r="A34" s="1685" t="s">
        <v>91</v>
      </c>
      <c r="C34" s="98"/>
      <c r="D34" s="111"/>
      <c r="E34" s="206" t="s">
        <v>360</v>
      </c>
      <c r="F34" s="202"/>
      <c r="G34" s="202"/>
      <c r="H34" s="203"/>
      <c r="I34" s="2173"/>
      <c r="M34" s="85">
        <v>15</v>
      </c>
    </row>
    <row customHeight="1" ht="25.2">
      <c r="A35" s="1685"/>
      <c r="C35" s="98"/>
      <c r="D35" s="149" t="s">
        <v>917</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1176</v>
      </c>
      <c r="E36" s="208" t="s">
        <v>1164</v>
      </c>
      <c r="F36" s="200"/>
      <c r="G36" s="259"/>
      <c r="H36" s="200" t="s">
        <v>344</v>
      </c>
      <c r="I36" s="2145" t="s">
        <v>1177</v>
      </c>
      <c r="M36" s="85">
        <v>14</v>
      </c>
    </row>
    <row customHeight="1" ht="15.75">
      <c r="A37" s="1685" t="s">
        <v>92</v>
      </c>
      <c r="C37" s="98"/>
      <c r="D37" s="111"/>
      <c r="E37" s="206" t="s">
        <v>360</v>
      </c>
      <c r="F37" s="202"/>
      <c r="G37" s="202"/>
      <c r="H37" s="203"/>
      <c r="I37" s="2145"/>
      <c r="M37" s="85">
        <v>15</v>
      </c>
    </row>
    <row customHeight="1" ht="27.299999999999997">
      <c r="A38" s="1685"/>
      <c r="C38" s="98"/>
      <c r="D38" s="149" t="s">
        <v>918</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919</v>
      </c>
      <c r="E39" s="208" t="s">
        <v>1165</v>
      </c>
      <c r="F39" s="200"/>
      <c r="G39" s="209"/>
      <c r="H39" s="200" t="s">
        <v>344</v>
      </c>
      <c r="I39" s="2171" t="s">
        <v>1178</v>
      </c>
      <c r="L39" s="157" t="s">
        <v>1166</v>
      </c>
      <c r="M39" s="85">
        <v>14</v>
      </c>
    </row>
    <row customHeight="1" ht="15.75">
      <c r="A40" s="1685" t="s">
        <v>122</v>
      </c>
      <c r="C40" s="98"/>
      <c r="D40" s="111"/>
      <c r="E40" s="206" t="s">
        <v>360</v>
      </c>
      <c r="F40" s="202"/>
      <c r="G40" s="202"/>
      <c r="H40" s="203"/>
      <c r="I40" s="2173"/>
      <c r="M40" s="85">
        <v>15</v>
      </c>
    </row>
    <row s="1825" customFormat="1" customHeight="1" ht="3">
      <c r="A41" s="1685"/>
      <c r="K41" s="198"/>
      <c r="L41" s="198"/>
      <c r="M41" s="142">
        <v>3</v>
      </c>
    </row>
    <row customHeight="1" ht="26.25">
      <c r="D42" s="1683" t="s">
        <v>839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3558F-5271-F87F-962C-0.7F28B11F}" mc:Ignorable="x14ac xr xr2 xr3">
  <sheetPr>
    <tabColor theme="6" tint="0.4"/>
  </sheetPr>
  <dimension ref="A1:AH372"/>
  <sheetViews>
    <sheetView topLeftCell="D13" showGridLines="0" zoomScale="90" workbookViewId="0" tabSelected="1">
      <selection activeCell="K305" sqref="K305"/>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166</v>
      </c>
      <c r="B2" s="1782" t="s">
        <v>167</v>
      </c>
      <c r="C2" s="371"/>
      <c r="D2" s="346"/>
      <c r="E2" s="1033"/>
      <c r="F2" s="1033"/>
      <c r="G2" s="2429" t="str">
        <f>INDEX(PT_DIFFERENTIATION_NTAR,MATCH(B2,PT_DIFFERENTIATION_NTAR_ID,0))</f>
        <v/>
      </c>
      <c r="H2" s="1866"/>
      <c r="I2" s="1741"/>
      <c r="J2" s="1775"/>
      <c r="K2" s="1867"/>
      <c r="L2" s="1866" t="s">
        <v>344</v>
      </c>
      <c r="M2" s="1877"/>
      <c r="N2" s="336"/>
      <c r="O2" s="1626"/>
      <c r="P2" s="1626"/>
      <c r="AH2" s="1633">
        <v>0</v>
      </c>
    </row>
    <row s="1637" customFormat="1" customHeight="1" ht="18.75" hidden="1">
      <c r="A3" s="1782"/>
      <c r="B3" s="1782"/>
      <c r="C3" s="371" t="s">
        <v>1179</v>
      </c>
      <c r="D3" s="346"/>
      <c r="E3" s="1033"/>
      <c r="F3" s="1033"/>
      <c r="G3" s="2429"/>
      <c r="H3" s="1502"/>
      <c r="I3" s="653" t="s">
        <v>1180</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166</v>
      </c>
      <c r="B5" s="1782" t="s">
        <v>167</v>
      </c>
      <c r="C5" s="371"/>
      <c r="D5" s="346"/>
      <c r="E5" s="1033"/>
      <c r="F5" s="1033"/>
      <c r="G5" s="2429" t="str">
        <f>INDEX(PT_DIFFERENTIATION_NTAR,MATCH(B5,PT_DIFFERENTIATION_NTAR_ID,0))</f>
        <v/>
      </c>
      <c r="H5" s="1866"/>
      <c r="I5" s="1741"/>
      <c r="J5" s="1775"/>
      <c r="K5" s="1780"/>
      <c r="L5" s="1866" t="s">
        <v>344</v>
      </c>
      <c r="M5" s="1877"/>
      <c r="N5" s="336"/>
      <c r="O5" s="1626"/>
      <c r="P5" s="1626"/>
      <c r="AH5" s="1633">
        <v>0</v>
      </c>
    </row>
    <row s="1637" customFormat="1" customHeight="1" ht="18.75" hidden="1">
      <c r="A6" s="1782"/>
      <c r="B6" s="1782"/>
      <c r="C6" s="371" t="s">
        <v>1181</v>
      </c>
      <c r="D6" s="346"/>
      <c r="E6" s="1033"/>
      <c r="F6" s="1033"/>
      <c r="G6" s="2429"/>
      <c r="H6" s="1502"/>
      <c r="I6" s="653" t="s">
        <v>1180</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344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344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45985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01-02/2685; 01-02/2686; 01-02/2687; 01-02/2688; 01-02/2689</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338</v>
      </c>
      <c r="F19" s="2211"/>
      <c r="G19" s="2211"/>
      <c r="H19" s="2211"/>
      <c r="I19" s="2211"/>
      <c r="J19" s="2211"/>
      <c r="K19" s="2211"/>
      <c r="L19" s="2211"/>
      <c r="M19" s="2391" t="s">
        <v>339</v>
      </c>
      <c r="AH19" s="376">
        <v>21</v>
      </c>
    </row>
    <row customHeight="1" ht="22.049999999999997">
      <c r="D20" s="378"/>
      <c r="E20" s="2279" t="s">
        <v>89</v>
      </c>
      <c r="F20" s="2226" t="s">
        <v>133</v>
      </c>
      <c r="G20" s="2226" t="s">
        <v>134</v>
      </c>
      <c r="H20" s="2388" t="s">
        <v>1182</v>
      </c>
      <c r="I20" s="2389"/>
      <c r="J20" s="2435"/>
      <c r="K20" s="2226" t="s">
        <v>341</v>
      </c>
      <c r="L20" s="2226" t="s">
        <v>428</v>
      </c>
      <c r="M20" s="2391"/>
      <c r="AH20" s="376">
        <v>21</v>
      </c>
    </row>
    <row customHeight="1" ht="22.049999999999997">
      <c r="D21" s="378"/>
      <c r="E21" s="2281"/>
      <c r="F21" s="2227"/>
      <c r="G21" s="2227"/>
      <c r="H21" s="2220" t="s">
        <v>1183</v>
      </c>
      <c r="I21" s="2222"/>
      <c r="J21" s="110" t="s">
        <v>1184</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344</v>
      </c>
      <c r="L23" s="2463"/>
      <c r="M23" s="1771"/>
      <c r="N23" s="336"/>
      <c r="AH23" s="376">
        <v>19</v>
      </c>
    </row>
    <row customHeight="1" ht="60.75" hidden="1">
      <c r="A24" s="1782" t="s">
        <v>166</v>
      </c>
      <c r="B24" s="1782" t="s">
        <v>167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344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1179</v>
      </c>
      <c r="D25" s="2468"/>
      <c r="E25" s="2206"/>
      <c r="F25" s="2472"/>
      <c r="G25" s="2429"/>
      <c r="H25" s="1502"/>
      <c r="I25" s="653" t="s">
        <v>1180</v>
      </c>
      <c r="J25" s="573"/>
      <c r="K25" s="1502"/>
      <c r="L25" s="216"/>
      <c r="M25" s="2172"/>
      <c r="N25" s="336"/>
      <c r="O25" s="1626"/>
      <c r="P25" s="1626"/>
      <c r="AH25" s="1633">
        <v>0</v>
      </c>
    </row>
    <row customHeight="1" ht="0.75" hidden="1">
      <c r="A26" s="1782"/>
      <c r="B26" s="1782"/>
      <c r="C26" s="371" t="s">
        <v>1185</v>
      </c>
      <c r="D26" s="2468"/>
      <c r="E26" s="2206"/>
      <c r="F26" s="2385"/>
      <c r="G26" s="402"/>
      <c r="H26" s="1502"/>
      <c r="I26" s="397"/>
      <c r="J26" s="351"/>
      <c r="K26" s="1502"/>
      <c r="L26" s="203"/>
      <c r="M26" s="2172"/>
      <c r="N26" s="336"/>
      <c r="AH26" s="376">
        <v>0</v>
      </c>
    </row>
    <row s="1637" customFormat="1" customHeight="1" ht="45">
      <c r="A27" s="1782" t="s">
        <v>174</v>
      </c>
      <c r="B27" s="1782" t="s">
        <v>175</v>
      </c>
      <c r="C27" s="371"/>
      <c r="D27" s="2464"/>
      <c r="E27" s="2465"/>
      <c r="F27" s="2466"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9" t="str">
        <f>INDEX(PT_DIFFERENTIATION_NTAR,MATCH(B27,PT_DIFFERENTIATION_NTAR_ID,0))</f>
        <v>Тариф на тепловую энергию г.п. Белоярский</v>
      </c>
      <c r="H27" s="1864"/>
      <c r="I27" s="1741">
        <v>46023</v>
      </c>
      <c r="J27" s="1775">
        <v>46387</v>
      </c>
      <c r="K27" s="1867" t="s">
        <v>1186</v>
      </c>
      <c r="L27" s="1864" t="s">
        <v>344</v>
      </c>
      <c r="M27" s="2172"/>
      <c r="N27" s="336"/>
      <c r="O27" s="1626"/>
      <c r="P27" s="1626"/>
      <c r="AH27" s="1633">
        <v>0</v>
      </c>
    </row>
    <row s="1637" customFormat="1" customHeight="1" ht="18.75">
      <c r="A28" s="1782"/>
      <c r="B28" s="1782"/>
      <c r="C28" s="371" t="s">
        <v>1179</v>
      </c>
      <c r="D28" s="2464"/>
      <c r="E28" s="2465"/>
      <c r="F28" s="2466"/>
      <c r="G28" s="2429"/>
      <c r="H28" s="1502"/>
      <c r="I28" s="653" t="s">
        <v>1180</v>
      </c>
      <c r="J28" s="573"/>
      <c r="K28" s="1502"/>
      <c r="L28" s="216"/>
      <c r="M28" s="2172"/>
      <c r="N28" s="336"/>
      <c r="O28" s="1626"/>
      <c r="P28" s="1626"/>
      <c r="AH28" s="1633">
        <v>0</v>
      </c>
    </row>
    <row s="1637" customFormat="1" customHeight="1" ht="18.75">
      <c r="A29" s="1825" t="s">
        <v>174</v>
      </c>
      <c r="B29" s="1825" t="s">
        <v>183</v>
      </c>
      <c r="C29" s="1689"/>
      <c r="D29" s="346"/>
      <c r="E29" s="1033"/>
      <c r="F29" s="1033"/>
      <c r="G29" s="2429" t="str">
        <f>INDEX(PT_DIFFERENTIATION_NTAR,MATCH(B29,PT_DIFFERENTIATION_NTAR_ID,0))</f>
        <v>Тариф на тепловую энергию с.п. Верхнеказымский</v>
      </c>
      <c r="H29" s="2273"/>
      <c r="I29" s="1741">
        <v>46023</v>
      </c>
      <c r="J29" s="1775">
        <v>46387</v>
      </c>
      <c r="K29" s="2307" t="s">
        <v>1186</v>
      </c>
      <c r="L29" s="2273" t="s">
        <v>344</v>
      </c>
      <c r="M29" s="2320"/>
      <c r="N29" s="620"/>
      <c r="O29" s="1626"/>
      <c r="P29" s="1626"/>
      <c r="Q29" s="1637"/>
      <c r="R29" s="1637"/>
      <c r="S29" s="1637"/>
      <c r="T29" s="1637"/>
      <c r="U29" s="1637"/>
      <c r="V29" s="1637"/>
      <c r="W29" s="1637"/>
      <c r="X29" s="1637"/>
      <c r="Y29" s="1637"/>
      <c r="Z29" s="1637"/>
      <c r="AA29" s="1637"/>
      <c r="AB29" s="1637"/>
      <c r="AC29" s="1637"/>
      <c r="AD29" s="1637"/>
      <c r="AE29" s="1637"/>
      <c r="AF29" s="1637"/>
      <c r="AG29" s="1637"/>
      <c r="AH29" s="1637">
        <v>0</v>
      </c>
    </row>
    <row s="1637" customFormat="1" customHeight="1" ht="18.75">
      <c r="A30" s="1825"/>
      <c r="B30" s="1825"/>
      <c r="C30" s="1689" t="s">
        <v>1179</v>
      </c>
      <c r="D30" s="346"/>
      <c r="E30" s="1033"/>
      <c r="F30" s="1033"/>
      <c r="G30" s="2429"/>
      <c r="H30" s="2671"/>
      <c r="I30" s="2672" t="s">
        <v>1180</v>
      </c>
      <c r="J30" s="2673"/>
      <c r="K30" s="2671"/>
      <c r="L30" s="2674"/>
      <c r="M30" s="2320"/>
      <c r="N30" s="620"/>
      <c r="O30" s="1626"/>
      <c r="P30" s="1626"/>
      <c r="Q30" s="1637"/>
      <c r="R30" s="1637"/>
      <c r="S30" s="1637"/>
      <c r="T30" s="1637"/>
      <c r="U30" s="1637"/>
      <c r="V30" s="1637"/>
      <c r="W30" s="1637"/>
      <c r="X30" s="1637"/>
      <c r="Y30" s="1637"/>
      <c r="Z30" s="1637"/>
      <c r="AA30" s="1637"/>
      <c r="AB30" s="1637"/>
      <c r="AC30" s="1637"/>
      <c r="AD30" s="1637"/>
      <c r="AE30" s="1637"/>
      <c r="AF30" s="1637"/>
      <c r="AG30" s="1637"/>
      <c r="AH30" s="1637">
        <v>0</v>
      </c>
    </row>
    <row s="1637" customFormat="1" customHeight="1" ht="18.75">
      <c r="A31" s="1825" t="s">
        <v>174</v>
      </c>
      <c r="B31" s="1825" t="s">
        <v>188</v>
      </c>
      <c r="C31" s="1689"/>
      <c r="D31" s="346"/>
      <c r="E31" s="1033"/>
      <c r="F31" s="1033"/>
      <c r="G31" s="2429" t="str">
        <f>INDEX(PT_DIFFERENTIATION_NTAR,MATCH(B31,PT_DIFFERENTIATION_NTAR_ID,0))</f>
        <v>Тепловая энергия с. Казым</v>
      </c>
      <c r="H31" s="2273"/>
      <c r="I31" s="1741">
        <v>46023</v>
      </c>
      <c r="J31" s="1775">
        <v>46387</v>
      </c>
      <c r="K31" s="2307" t="s">
        <v>1186</v>
      </c>
      <c r="L31" s="2273" t="s">
        <v>344</v>
      </c>
      <c r="M31" s="2320"/>
      <c r="N31" s="620"/>
      <c r="O31" s="1626"/>
      <c r="P31" s="1626"/>
      <c r="Q31" s="1637"/>
      <c r="R31" s="1637"/>
      <c r="S31" s="1637"/>
      <c r="T31" s="1637"/>
      <c r="U31" s="1637"/>
      <c r="V31" s="1637"/>
      <c r="W31" s="1637"/>
      <c r="X31" s="1637"/>
      <c r="Y31" s="1637"/>
      <c r="Z31" s="1637"/>
      <c r="AA31" s="1637"/>
      <c r="AB31" s="1637"/>
      <c r="AC31" s="1637"/>
      <c r="AD31" s="1637"/>
      <c r="AE31" s="1637"/>
      <c r="AF31" s="1637"/>
      <c r="AG31" s="1637"/>
      <c r="AH31" s="1637">
        <v>0</v>
      </c>
    </row>
    <row s="1637" customFormat="1" customHeight="1" ht="18.75">
      <c r="A32" s="1825"/>
      <c r="B32" s="1825"/>
      <c r="C32" s="1689" t="s">
        <v>1179</v>
      </c>
      <c r="D32" s="346"/>
      <c r="E32" s="1033"/>
      <c r="F32" s="1033"/>
      <c r="G32" s="2429"/>
      <c r="H32" s="2671"/>
      <c r="I32" s="2675" t="s">
        <v>1180</v>
      </c>
      <c r="J32" s="2673"/>
      <c r="K32" s="2671"/>
      <c r="L32" s="2674"/>
      <c r="M32" s="2320"/>
      <c r="N32" s="620"/>
      <c r="O32" s="1626"/>
      <c r="P32" s="1626"/>
      <c r="Q32" s="1637"/>
      <c r="R32" s="1637"/>
      <c r="S32" s="1637"/>
      <c r="T32" s="1637"/>
      <c r="U32" s="1637"/>
      <c r="V32" s="1637"/>
      <c r="W32" s="1637"/>
      <c r="X32" s="1637"/>
      <c r="Y32" s="1637"/>
      <c r="Z32" s="1637"/>
      <c r="AA32" s="1637"/>
      <c r="AB32" s="1637"/>
      <c r="AC32" s="1637"/>
      <c r="AD32" s="1637"/>
      <c r="AE32" s="1637"/>
      <c r="AF32" s="1637"/>
      <c r="AG32" s="1637"/>
      <c r="AH32" s="1637">
        <v>0</v>
      </c>
    </row>
    <row s="1637" customFormat="1" customHeight="1" ht="18.75">
      <c r="A33" s="1825" t="s">
        <v>174</v>
      </c>
      <c r="B33" s="1825" t="s">
        <v>194</v>
      </c>
      <c r="C33" s="1689"/>
      <c r="D33" s="346"/>
      <c r="E33" s="1033"/>
      <c r="F33" s="1033"/>
      <c r="G33" s="2429" t="str">
        <f>INDEX(PT_DIFFERENTIATION_NTAR,MATCH(B33,PT_DIFFERENTIATION_NTAR_ID,0))</f>
        <v>Тепловая энергия с.п. Полноват</v>
      </c>
      <c r="H33" s="2273"/>
      <c r="I33" s="1741">
        <v>46023</v>
      </c>
      <c r="J33" s="1775">
        <v>46387</v>
      </c>
      <c r="K33" s="2307" t="s">
        <v>1186</v>
      </c>
      <c r="L33" s="2273" t="s">
        <v>344</v>
      </c>
      <c r="M33" s="2320"/>
      <c r="N33" s="620"/>
      <c r="O33" s="1626"/>
      <c r="P33" s="1626"/>
      <c r="Q33" s="1637"/>
      <c r="R33" s="1637"/>
      <c r="S33" s="1637"/>
      <c r="T33" s="1637"/>
      <c r="U33" s="1637"/>
      <c r="V33" s="1637"/>
      <c r="W33" s="1637"/>
      <c r="X33" s="1637"/>
      <c r="Y33" s="1637"/>
      <c r="Z33" s="1637"/>
      <c r="AA33" s="1637"/>
      <c r="AB33" s="1637"/>
      <c r="AC33" s="1637"/>
      <c r="AD33" s="1637"/>
      <c r="AE33" s="1637"/>
      <c r="AF33" s="1637"/>
      <c r="AG33" s="1637"/>
      <c r="AH33" s="1637">
        <v>0</v>
      </c>
    </row>
    <row s="1637" customFormat="1" customHeight="1" ht="18.75">
      <c r="A34" s="1825"/>
      <c r="B34" s="1825"/>
      <c r="C34" s="1689" t="s">
        <v>1179</v>
      </c>
      <c r="D34" s="346"/>
      <c r="E34" s="1033"/>
      <c r="F34" s="1033"/>
      <c r="G34" s="2429"/>
      <c r="H34" s="2671"/>
      <c r="I34" s="2676" t="s">
        <v>1180</v>
      </c>
      <c r="J34" s="2673"/>
      <c r="K34" s="2671"/>
      <c r="L34" s="2674"/>
      <c r="M34" s="2320"/>
      <c r="N34" s="620"/>
      <c r="O34" s="1626"/>
      <c r="P34" s="1626"/>
      <c r="Q34" s="1637"/>
      <c r="R34" s="1637"/>
      <c r="S34" s="1637"/>
      <c r="T34" s="1637"/>
      <c r="U34" s="1637"/>
      <c r="V34" s="1637"/>
      <c r="W34" s="1637"/>
      <c r="X34" s="1637"/>
      <c r="Y34" s="1637"/>
      <c r="Z34" s="1637"/>
      <c r="AA34" s="1637"/>
      <c r="AB34" s="1637"/>
      <c r="AC34" s="1637"/>
      <c r="AD34" s="1637"/>
      <c r="AE34" s="1637"/>
      <c r="AF34" s="1637"/>
      <c r="AG34" s="1637"/>
      <c r="AH34" s="1637">
        <v>0</v>
      </c>
    </row>
    <row s="1637" customFormat="1" customHeight="1" ht="18.75">
      <c r="A35" s="1825" t="s">
        <v>174</v>
      </c>
      <c r="B35" s="1825" t="s">
        <v>200</v>
      </c>
      <c r="C35" s="1689"/>
      <c r="D35" s="346"/>
      <c r="E35" s="1033"/>
      <c r="F35" s="1033"/>
      <c r="G35" s="2429" t="str">
        <f>INDEX(PT_DIFFERENTIATION_NTAR,MATCH(B35,PT_DIFFERENTIATION_NTAR_ID,0))</f>
        <v>Тепловая энергия с. Ванзеват</v>
      </c>
      <c r="H35" s="2273"/>
      <c r="I35" s="1741">
        <v>46023</v>
      </c>
      <c r="J35" s="1775">
        <v>46387</v>
      </c>
      <c r="K35" s="2307" t="s">
        <v>1186</v>
      </c>
      <c r="L35" s="2273" t="s">
        <v>344</v>
      </c>
      <c r="M35" s="2320"/>
      <c r="N35" s="620"/>
      <c r="O35" s="1626"/>
      <c r="P35" s="1626"/>
      <c r="Q35" s="1637"/>
      <c r="R35" s="1637"/>
      <c r="S35" s="1637"/>
      <c r="T35" s="1637"/>
      <c r="U35" s="1637"/>
      <c r="V35" s="1637"/>
      <c r="W35" s="1637"/>
      <c r="X35" s="1637"/>
      <c r="Y35" s="1637"/>
      <c r="Z35" s="1637"/>
      <c r="AA35" s="1637"/>
      <c r="AB35" s="1637"/>
      <c r="AC35" s="1637"/>
      <c r="AD35" s="1637"/>
      <c r="AE35" s="1637"/>
      <c r="AF35" s="1637"/>
      <c r="AG35" s="1637"/>
      <c r="AH35" s="1637">
        <v>0</v>
      </c>
    </row>
    <row s="1637" customFormat="1" customHeight="1" ht="18.75">
      <c r="A36" s="1825"/>
      <c r="B36" s="1825"/>
      <c r="C36" s="1689" t="s">
        <v>1179</v>
      </c>
      <c r="D36" s="346"/>
      <c r="E36" s="1033"/>
      <c r="F36" s="1033"/>
      <c r="G36" s="2429"/>
      <c r="H36" s="2671"/>
      <c r="I36" s="2677" t="s">
        <v>1180</v>
      </c>
      <c r="J36" s="2673"/>
      <c r="K36" s="2671"/>
      <c r="L36" s="2674"/>
      <c r="M36" s="2320"/>
      <c r="N36" s="620"/>
      <c r="O36" s="1626"/>
      <c r="P36" s="1626"/>
      <c r="Q36" s="1637"/>
      <c r="R36" s="1637"/>
      <c r="S36" s="1637"/>
      <c r="T36" s="1637"/>
      <c r="U36" s="1637"/>
      <c r="V36" s="1637"/>
      <c r="W36" s="1637"/>
      <c r="X36" s="1637"/>
      <c r="Y36" s="1637"/>
      <c r="Z36" s="1637"/>
      <c r="AA36" s="1637"/>
      <c r="AB36" s="1637"/>
      <c r="AC36" s="1637"/>
      <c r="AD36" s="1637"/>
      <c r="AE36" s="1637"/>
      <c r="AF36" s="1637"/>
      <c r="AG36" s="1637"/>
      <c r="AH36" s="1637">
        <v>0</v>
      </c>
    </row>
    <row s="1637" customFormat="1" customHeight="1" ht="0.75">
      <c r="A37" s="1782"/>
      <c r="B37" s="1782"/>
      <c r="C37" s="371" t="s">
        <v>1185</v>
      </c>
      <c r="D37" s="2464"/>
      <c r="E37" s="2206"/>
      <c r="F37" s="2385"/>
      <c r="G37" s="402"/>
      <c r="H37" s="1502"/>
      <c r="I37" s="653"/>
      <c r="J37" s="573"/>
      <c r="K37" s="1502"/>
      <c r="L37" s="216"/>
      <c r="M37" s="2172"/>
      <c r="N37" s="336"/>
      <c r="O37" s="1626"/>
      <c r="P37" s="1626"/>
      <c r="AH37" s="1633">
        <v>0</v>
      </c>
    </row>
    <row s="1637" customFormat="1" customHeight="1" ht="45" hidden="1">
      <c r="A38" s="1782" t="s">
        <v>207</v>
      </c>
      <c r="B38" s="1782" t="s">
        <v>208</v>
      </c>
      <c r="C38" s="371"/>
      <c r="D38" s="2464"/>
      <c r="E38" s="2206"/>
      <c r="F38" s="2385" t="str">
        <f>INDEX(PT_DIFFERENTIATION_VTAR,MATCH(A38,PT_DIFFERENTIATION_VTAR_ID,0))</f>
        <v>Тарифы на теплоноситель, поставляемый теплоснабжающими организациями потребителям, другим теплоснабжающим организациям</v>
      </c>
      <c r="G38" s="2429" t="str">
        <f>INDEX(PT_DIFFERENTIATION_NTAR,MATCH(B38,PT_DIFFERENTIATION_NTAR_ID,0))</f>
        <v/>
      </c>
      <c r="H38" s="1864"/>
      <c r="I38" s="1741"/>
      <c r="J38" s="1775"/>
      <c r="K38" s="1867"/>
      <c r="L38" s="1864" t="s">
        <v>344</v>
      </c>
      <c r="M38" s="2172"/>
      <c r="N38" s="336"/>
      <c r="O38" s="1626"/>
      <c r="P38" s="1626"/>
      <c r="AH38" s="1633">
        <v>0</v>
      </c>
    </row>
    <row s="1637" customFormat="1" customHeight="1" ht="18.75" hidden="1">
      <c r="A39" s="1782"/>
      <c r="B39" s="1782"/>
      <c r="C39" s="371" t="s">
        <v>1179</v>
      </c>
      <c r="D39" s="2464"/>
      <c r="E39" s="2206"/>
      <c r="F39" s="2385"/>
      <c r="G39" s="2429"/>
      <c r="H39" s="1502"/>
      <c r="I39" s="653" t="s">
        <v>1180</v>
      </c>
      <c r="J39" s="573"/>
      <c r="K39" s="1502"/>
      <c r="L39" s="216"/>
      <c r="M39" s="2172"/>
      <c r="N39" s="336"/>
      <c r="O39" s="1626"/>
      <c r="P39" s="1626"/>
      <c r="AH39" s="1633">
        <v>0</v>
      </c>
    </row>
    <row s="1637" customFormat="1" customHeight="1" ht="0.75" hidden="1">
      <c r="A40" s="1782"/>
      <c r="B40" s="1782"/>
      <c r="C40" s="371" t="s">
        <v>1185</v>
      </c>
      <c r="D40" s="2464"/>
      <c r="E40" s="2206"/>
      <c r="F40" s="2385"/>
      <c r="G40" s="402"/>
      <c r="H40" s="1502"/>
      <c r="I40" s="653"/>
      <c r="J40" s="573"/>
      <c r="K40" s="1502"/>
      <c r="L40" s="216"/>
      <c r="M40" s="2172"/>
      <c r="N40" s="336"/>
      <c r="O40" s="1626"/>
      <c r="P40" s="1626"/>
      <c r="AH40" s="1633">
        <v>0</v>
      </c>
    </row>
    <row s="1637" customFormat="1" customHeight="1" ht="45" hidden="1">
      <c r="A41" s="1782" t="s">
        <v>213</v>
      </c>
      <c r="B41" s="1782" t="s">
        <v>214</v>
      </c>
      <c r="C41" s="371"/>
      <c r="D41" s="2464"/>
      <c r="E41" s="2206"/>
      <c r="F41" s="2385" t="str">
        <f>INDEX(PT_DIFFERENTIATION_VTAR,MATCH(A41,PT_DIFFERENTIATION_VTAR_ID,0))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41" s="2429" t="str">
        <f>INDEX(PT_DIFFERENTIATION_NTAR,MATCH(B41,PT_DIFFERENTIATION_NTAR_ID,0))</f>
        <v/>
      </c>
      <c r="H41" s="1864"/>
      <c r="I41" s="1741"/>
      <c r="J41" s="1775"/>
      <c r="K41" s="1867"/>
      <c r="L41" s="1864" t="s">
        <v>344</v>
      </c>
      <c r="M41" s="2172"/>
      <c r="N41" s="336"/>
      <c r="O41" s="1626"/>
      <c r="P41" s="1626"/>
      <c r="AH41" s="1633">
        <v>0</v>
      </c>
    </row>
    <row s="1637" customFormat="1" customHeight="1" ht="18.75" hidden="1">
      <c r="A42" s="1782"/>
      <c r="B42" s="1782"/>
      <c r="C42" s="371" t="s">
        <v>1179</v>
      </c>
      <c r="D42" s="2464"/>
      <c r="E42" s="2206"/>
      <c r="F42" s="2385"/>
      <c r="G42" s="2429"/>
      <c r="H42" s="1502"/>
      <c r="I42" s="653" t="s">
        <v>1180</v>
      </c>
      <c r="J42" s="573"/>
      <c r="K42" s="1502"/>
      <c r="L42" s="216"/>
      <c r="M42" s="2172"/>
      <c r="N42" s="336"/>
      <c r="O42" s="1626"/>
      <c r="P42" s="1626"/>
      <c r="AH42" s="1633">
        <v>0</v>
      </c>
    </row>
    <row s="1637" customFormat="1" customHeight="1" ht="0.75" hidden="1">
      <c r="A43" s="1782"/>
      <c r="B43" s="1782"/>
      <c r="C43" s="371" t="s">
        <v>1185</v>
      </c>
      <c r="D43" s="2464"/>
      <c r="E43" s="2206"/>
      <c r="F43" s="2385"/>
      <c r="G43" s="402"/>
      <c r="H43" s="1502"/>
      <c r="I43" s="653"/>
      <c r="J43" s="573"/>
      <c r="K43" s="1502"/>
      <c r="L43" s="216"/>
      <c r="M43" s="2172"/>
      <c r="N43" s="336"/>
      <c r="O43" s="1626"/>
      <c r="P43" s="1626"/>
      <c r="AH43" s="1633">
        <v>0</v>
      </c>
    </row>
    <row s="1637" customFormat="1" customHeight="1" ht="18.75" hidden="1">
      <c r="A44" s="1782" t="s">
        <v>219</v>
      </c>
      <c r="B44" s="1782" t="s">
        <v>220</v>
      </c>
      <c r="C44" s="371"/>
      <c r="D44" s="2464"/>
      <c r="E44" s="2206"/>
      <c r="F44" s="2385" t="str">
        <f>INDEX(PT_DIFFERENTIATION_VTAR,MATCH(A44,PT_DIFFERENTIATION_VTAR_ID,0))</f>
        <v>Тарифы на услуги по передаче тепловой энергии</v>
      </c>
      <c r="G44" s="2429" t="str">
        <f>INDEX(PT_DIFFERENTIATION_NTAR,MATCH(B44,PT_DIFFERENTIATION_NTAR_ID,0))</f>
        <v/>
      </c>
      <c r="H44" s="1864"/>
      <c r="I44" s="1741"/>
      <c r="J44" s="1775"/>
      <c r="K44" s="1867"/>
      <c r="L44" s="1864" t="s">
        <v>344</v>
      </c>
      <c r="M44" s="2172"/>
      <c r="N44" s="336"/>
      <c r="O44" s="1626"/>
      <c r="P44" s="1626"/>
      <c r="AH44" s="1633">
        <v>0</v>
      </c>
    </row>
    <row s="1637" customFormat="1" customHeight="1" ht="18.75" hidden="1">
      <c r="A45" s="1782"/>
      <c r="B45" s="1782"/>
      <c r="C45" s="371" t="s">
        <v>1179</v>
      </c>
      <c r="D45" s="2464"/>
      <c r="E45" s="2206"/>
      <c r="F45" s="2385"/>
      <c r="G45" s="2429"/>
      <c r="H45" s="1502"/>
      <c r="I45" s="653" t="s">
        <v>1180</v>
      </c>
      <c r="J45" s="573"/>
      <c r="K45" s="1502"/>
      <c r="L45" s="216"/>
      <c r="M45" s="2172"/>
      <c r="N45" s="336"/>
      <c r="O45" s="1626"/>
      <c r="P45" s="1626"/>
      <c r="AH45" s="1633">
        <v>0</v>
      </c>
    </row>
    <row s="1637" customFormat="1" customHeight="1" ht="0.75" hidden="1">
      <c r="A46" s="1782"/>
      <c r="B46" s="1782"/>
      <c r="C46" s="371" t="s">
        <v>1185</v>
      </c>
      <c r="D46" s="2464"/>
      <c r="E46" s="2206"/>
      <c r="F46" s="2385"/>
      <c r="G46" s="402"/>
      <c r="H46" s="1502"/>
      <c r="I46" s="653"/>
      <c r="J46" s="573"/>
      <c r="K46" s="1502"/>
      <c r="L46" s="216"/>
      <c r="M46" s="2172"/>
      <c r="N46" s="336"/>
      <c r="O46" s="1626"/>
      <c r="P46" s="1626"/>
      <c r="AH46" s="1633">
        <v>0</v>
      </c>
    </row>
    <row s="1637" customFormat="1" customHeight="1" ht="18.75" hidden="1">
      <c r="A47" s="1782" t="s">
        <v>225</v>
      </c>
      <c r="B47" s="1782" t="s">
        <v>226</v>
      </c>
      <c r="C47" s="371"/>
      <c r="D47" s="2464"/>
      <c r="E47" s="2206"/>
      <c r="F47" s="2385" t="str">
        <f>INDEX(PT_DIFFERENTIATION_VTAR,MATCH(A47,PT_DIFFERENTIATION_VTAR_ID,0))</f>
        <v>Тарифы на услуги по передаче теплоносителя</v>
      </c>
      <c r="G47" s="2429" t="str">
        <f>INDEX(PT_DIFFERENTIATION_NTAR,MATCH(B47,PT_DIFFERENTIATION_NTAR_ID,0))</f>
        <v/>
      </c>
      <c r="H47" s="1864"/>
      <c r="I47" s="1741"/>
      <c r="J47" s="1775"/>
      <c r="K47" s="1867"/>
      <c r="L47" s="1864" t="s">
        <v>344</v>
      </c>
      <c r="M47" s="2172"/>
      <c r="N47" s="336"/>
      <c r="O47" s="1626"/>
      <c r="P47" s="1626"/>
      <c r="AH47" s="1633">
        <v>0</v>
      </c>
    </row>
    <row s="1637" customFormat="1" customHeight="1" ht="18.75" hidden="1">
      <c r="A48" s="1782"/>
      <c r="B48" s="1782"/>
      <c r="C48" s="371" t="s">
        <v>1179</v>
      </c>
      <c r="D48" s="2464"/>
      <c r="E48" s="2206"/>
      <c r="F48" s="2385"/>
      <c r="G48" s="2429"/>
      <c r="H48" s="1502"/>
      <c r="I48" s="653" t="s">
        <v>1180</v>
      </c>
      <c r="J48" s="573"/>
      <c r="K48" s="1502"/>
      <c r="L48" s="216"/>
      <c r="M48" s="2172"/>
      <c r="N48" s="336"/>
      <c r="O48" s="1626"/>
      <c r="P48" s="1626"/>
      <c r="AH48" s="1633">
        <v>0</v>
      </c>
    </row>
    <row s="1637" customFormat="1" customHeight="1" ht="0.75" hidden="1">
      <c r="A49" s="1782"/>
      <c r="B49" s="1782"/>
      <c r="C49" s="371" t="s">
        <v>1185</v>
      </c>
      <c r="D49" s="2464"/>
      <c r="E49" s="2206"/>
      <c r="F49" s="2385"/>
      <c r="G49" s="402"/>
      <c r="H49" s="1502"/>
      <c r="I49" s="653"/>
      <c r="J49" s="573"/>
      <c r="K49" s="1502"/>
      <c r="L49" s="216"/>
      <c r="M49" s="2172"/>
      <c r="N49" s="336"/>
      <c r="O49" s="1626"/>
      <c r="P49" s="1626"/>
      <c r="AH49" s="1633">
        <v>0</v>
      </c>
    </row>
    <row s="1637" customFormat="1" customHeight="1" ht="18.75" hidden="1">
      <c r="A50" s="1782" t="s">
        <v>231</v>
      </c>
      <c r="B50" s="1782" t="s">
        <v>232</v>
      </c>
      <c r="C50" s="371"/>
      <c r="D50" s="2464"/>
      <c r="E50" s="2206"/>
      <c r="F50" s="2385" t="str">
        <f>INDEX(PT_DIFFERENTIATION_VTAR,MATCH(A50,PT_DIFFERENTIATION_VTAR_ID,0))</f>
        <v>Плата за услуги по поддержанию резервной тепловой мощности при отсутствии потребления тепловой энергии</v>
      </c>
      <c r="G50" s="2429" t="str">
        <f>INDEX(PT_DIFFERENTIATION_NTAR,MATCH(B50,PT_DIFFERENTIATION_NTAR_ID,0))</f>
        <v/>
      </c>
      <c r="H50" s="1864"/>
      <c r="I50" s="1741"/>
      <c r="J50" s="1775"/>
      <c r="K50" s="1867"/>
      <c r="L50" s="1864" t="s">
        <v>344</v>
      </c>
      <c r="M50" s="2172"/>
      <c r="N50" s="336"/>
      <c r="O50" s="1626"/>
      <c r="P50" s="1626"/>
      <c r="AH50" s="1633">
        <v>0</v>
      </c>
    </row>
    <row s="1637" customFormat="1" customHeight="1" ht="18.75" hidden="1">
      <c r="A51" s="1782"/>
      <c r="B51" s="1782"/>
      <c r="C51" s="371" t="s">
        <v>1179</v>
      </c>
      <c r="D51" s="2464"/>
      <c r="E51" s="2206"/>
      <c r="F51" s="2385"/>
      <c r="G51" s="2429"/>
      <c r="H51" s="1502"/>
      <c r="I51" s="653" t="s">
        <v>1180</v>
      </c>
      <c r="J51" s="573"/>
      <c r="K51" s="1502"/>
      <c r="L51" s="216"/>
      <c r="M51" s="2172"/>
      <c r="N51" s="336"/>
      <c r="O51" s="1626"/>
      <c r="P51" s="1626"/>
      <c r="AH51" s="1633">
        <v>0</v>
      </c>
    </row>
    <row s="1637" customFormat="1" customHeight="1" ht="0.75" hidden="1">
      <c r="A52" s="1782"/>
      <c r="B52" s="1782"/>
      <c r="C52" s="371" t="s">
        <v>1185</v>
      </c>
      <c r="D52" s="2464"/>
      <c r="E52" s="2206"/>
      <c r="F52" s="2385"/>
      <c r="G52" s="402"/>
      <c r="H52" s="1502"/>
      <c r="I52" s="653"/>
      <c r="J52" s="573"/>
      <c r="K52" s="1502"/>
      <c r="L52" s="216"/>
      <c r="M52" s="2172"/>
      <c r="N52" s="336"/>
      <c r="O52" s="1626"/>
      <c r="P52" s="1626"/>
      <c r="AH52" s="1633">
        <v>0</v>
      </c>
    </row>
    <row s="1637" customFormat="1" customHeight="1" ht="18.75" hidden="1">
      <c r="A53" s="1782" t="s">
        <v>237</v>
      </c>
      <c r="B53" s="1782" t="s">
        <v>238</v>
      </c>
      <c r="C53" s="371"/>
      <c r="D53" s="2464"/>
      <c r="E53" s="2206"/>
      <c r="F53" s="2385" t="str">
        <f>INDEX(PT_DIFFERENTIATION_VTAR,MATCH(A53,PT_DIFFERENTIATION_VTAR_ID,0))</f>
        <v>Плата за подключение (технологическое присоединение) к системе теплоснабжения</v>
      </c>
      <c r="G53" s="2429" t="str">
        <f>INDEX(PT_DIFFERENTIATION_NTAR,MATCH(B53,PT_DIFFERENTIATION_NTAR_ID,0))</f>
        <v/>
      </c>
      <c r="H53" s="1864"/>
      <c r="I53" s="1741"/>
      <c r="J53" s="1775"/>
      <c r="K53" s="1867"/>
      <c r="L53" s="1864" t="s">
        <v>344</v>
      </c>
      <c r="M53" s="2172"/>
      <c r="N53" s="336"/>
      <c r="O53" s="1626"/>
      <c r="P53" s="1626"/>
      <c r="AH53" s="1633">
        <v>0</v>
      </c>
    </row>
    <row s="1637" customFormat="1" customHeight="1" ht="18.75" hidden="1">
      <c r="A54" s="1782"/>
      <c r="B54" s="1782"/>
      <c r="C54" s="371" t="s">
        <v>1179</v>
      </c>
      <c r="D54" s="2464"/>
      <c r="E54" s="2206"/>
      <c r="F54" s="2385"/>
      <c r="G54" s="2429"/>
      <c r="H54" s="1502"/>
      <c r="I54" s="653" t="s">
        <v>1180</v>
      </c>
      <c r="J54" s="573"/>
      <c r="K54" s="1502"/>
      <c r="L54" s="216"/>
      <c r="M54" s="2172"/>
      <c r="N54" s="336"/>
      <c r="O54" s="1626"/>
      <c r="P54" s="1626"/>
      <c r="AH54" s="1633">
        <v>0</v>
      </c>
    </row>
    <row s="1637" customFormat="1" customHeight="1" ht="0.75" hidden="1">
      <c r="A55" s="1782"/>
      <c r="B55" s="1782"/>
      <c r="C55" s="371" t="s">
        <v>1185</v>
      </c>
      <c r="D55" s="2464"/>
      <c r="E55" s="2206"/>
      <c r="F55" s="2385"/>
      <c r="G55" s="402"/>
      <c r="H55" s="1502"/>
      <c r="I55" s="653"/>
      <c r="J55" s="573"/>
      <c r="K55" s="1502"/>
      <c r="L55" s="216"/>
      <c r="M55" s="2172"/>
      <c r="N55" s="336"/>
      <c r="O55" s="1626"/>
      <c r="P55" s="1626"/>
      <c r="AH55" s="1633">
        <v>0</v>
      </c>
    </row>
    <row s="1637" customFormat="1" customHeight="1" ht="18.75" hidden="1">
      <c r="A56" s="1782" t="s">
        <v>243</v>
      </c>
      <c r="B56" s="1782" t="s">
        <v>244</v>
      </c>
      <c r="C56" s="371"/>
      <c r="D56" s="2464"/>
      <c r="E56" s="2206"/>
      <c r="F56" s="2385" t="str">
        <f>INDEX(PT_DIFFERENTIATION_VTAR,MATCH(A56,PT_DIFFERENTIATION_VTAR_ID,0))</f>
        <v>Плата за подключение (технологическое присоединение) к системе теплоснабжения (индивидуальная)</v>
      </c>
      <c r="G56" s="2429" t="str">
        <f>INDEX(PT_DIFFERENTIATION_NTAR,MATCH(B56,PT_DIFFERENTIATION_NTAR_ID,0))</f>
        <v/>
      </c>
      <c r="H56" s="1991"/>
      <c r="I56" s="1741"/>
      <c r="J56" s="1775"/>
      <c r="K56" s="1867"/>
      <c r="L56" s="1991" t="s">
        <v>344</v>
      </c>
      <c r="M56" s="2172"/>
      <c r="N56" s="336"/>
      <c r="O56" s="1626"/>
      <c r="P56" s="1626"/>
      <c r="AH56" s="1633">
        <v>0</v>
      </c>
    </row>
    <row s="1637" customFormat="1" customHeight="1" ht="18.75" hidden="1">
      <c r="A57" s="1782"/>
      <c r="B57" s="1782"/>
      <c r="C57" s="371" t="s">
        <v>1179</v>
      </c>
      <c r="D57" s="2464"/>
      <c r="E57" s="2206"/>
      <c r="F57" s="2385"/>
      <c r="G57" s="2429"/>
      <c r="H57" s="1502"/>
      <c r="I57" s="653" t="s">
        <v>1180</v>
      </c>
      <c r="J57" s="573"/>
      <c r="K57" s="1502"/>
      <c r="L57" s="216"/>
      <c r="M57" s="2172"/>
      <c r="N57" s="336"/>
      <c r="O57" s="1626"/>
      <c r="P57" s="1626"/>
      <c r="AH57" s="1633">
        <v>0</v>
      </c>
    </row>
    <row s="1637" customFormat="1" customHeight="1" ht="0.75" hidden="1">
      <c r="A58" s="1782"/>
      <c r="B58" s="1782"/>
      <c r="C58" s="371" t="s">
        <v>1185</v>
      </c>
      <c r="D58" s="2464"/>
      <c r="E58" s="2206"/>
      <c r="F58" s="2385"/>
      <c r="G58" s="402"/>
      <c r="H58" s="1502"/>
      <c r="I58" s="653"/>
      <c r="J58" s="573"/>
      <c r="K58" s="1502"/>
      <c r="L58" s="216"/>
      <c r="M58" s="2172"/>
      <c r="N58" s="336"/>
      <c r="O58" s="1626"/>
      <c r="P58" s="1626"/>
      <c r="AH58" s="1633">
        <v>0</v>
      </c>
    </row>
    <row s="1637" customFormat="1" customHeight="1" ht="18.75" hidden="1">
      <c r="A59" s="1782" t="s">
        <v>263</v>
      </c>
      <c r="B59" s="1782" t="s">
        <v>264</v>
      </c>
      <c r="C59" s="371"/>
      <c r="D59" s="2464"/>
      <c r="E59" s="2206"/>
      <c r="F59" s="2385" t="str">
        <f>INDEX(PT_DIFFERENTIATION_VTAR,MATCH(A59,PT_DIFFERENTIATION_VTAR_ID,0))</f>
        <v>Тариф на питьевую воду (питьевое водоснабжение)</v>
      </c>
      <c r="G59" s="2429" t="str">
        <f>INDEX(PT_DIFFERENTIATION_NTAR,MATCH(B59,PT_DIFFERENTIATION_NTAR_ID,0))</f>
        <v/>
      </c>
      <c r="H59" s="1864"/>
      <c r="I59" s="1741"/>
      <c r="J59" s="1775"/>
      <c r="K59" s="1867"/>
      <c r="L59" s="1864" t="s">
        <v>344</v>
      </c>
      <c r="M59" s="2172"/>
      <c r="N59" s="336"/>
      <c r="O59" s="1626"/>
      <c r="P59" s="1626"/>
      <c r="AH59" s="1633">
        <v>0</v>
      </c>
    </row>
    <row s="1637" customFormat="1" customHeight="1" ht="18.75" hidden="1">
      <c r="A60" s="1782"/>
      <c r="B60" s="1782"/>
      <c r="C60" s="371" t="s">
        <v>1179</v>
      </c>
      <c r="D60" s="2464"/>
      <c r="E60" s="2206"/>
      <c r="F60" s="2385"/>
      <c r="G60" s="2429"/>
      <c r="H60" s="1502"/>
      <c r="I60" s="653" t="s">
        <v>1180</v>
      </c>
      <c r="J60" s="573"/>
      <c r="K60" s="1502"/>
      <c r="L60" s="216"/>
      <c r="M60" s="2172"/>
      <c r="N60" s="336"/>
      <c r="O60" s="1626"/>
      <c r="P60" s="1626"/>
      <c r="AH60" s="1633">
        <v>0</v>
      </c>
    </row>
    <row s="1637" customFormat="1" customHeight="1" ht="0.75" hidden="1">
      <c r="A61" s="1782"/>
      <c r="B61" s="1782"/>
      <c r="C61" s="371" t="s">
        <v>1185</v>
      </c>
      <c r="D61" s="2464"/>
      <c r="E61" s="2206"/>
      <c r="F61" s="2385"/>
      <c r="G61" s="402"/>
      <c r="H61" s="1502"/>
      <c r="I61" s="653"/>
      <c r="J61" s="573"/>
      <c r="K61" s="1502"/>
      <c r="L61" s="216"/>
      <c r="M61" s="2172"/>
      <c r="N61" s="336"/>
      <c r="O61" s="1626"/>
      <c r="P61" s="1626"/>
      <c r="AH61" s="1633">
        <v>0</v>
      </c>
    </row>
    <row s="1637" customFormat="1" customHeight="1" ht="18.75" hidden="1">
      <c r="A62" s="1782" t="s">
        <v>268</v>
      </c>
      <c r="B62" s="1782" t="s">
        <v>269</v>
      </c>
      <c r="C62" s="371"/>
      <c r="D62" s="2464"/>
      <c r="E62" s="2206"/>
      <c r="F62" s="2385" t="str">
        <f>INDEX(PT_DIFFERENTIATION_VTAR,MATCH(A62,PT_DIFFERENTIATION_VTAR_ID,0))</f>
        <v>Тариф на техническую воду</v>
      </c>
      <c r="G62" s="2429" t="str">
        <f>INDEX(PT_DIFFERENTIATION_NTAR,MATCH(B62,PT_DIFFERENTIATION_NTAR_ID,0))</f>
        <v/>
      </c>
      <c r="H62" s="1864"/>
      <c r="I62" s="1741"/>
      <c r="J62" s="1775"/>
      <c r="K62" s="1867"/>
      <c r="L62" s="1864" t="s">
        <v>344</v>
      </c>
      <c r="M62" s="2172"/>
      <c r="N62" s="336"/>
      <c r="O62" s="1626"/>
      <c r="P62" s="1626"/>
      <c r="AH62" s="1633">
        <v>0</v>
      </c>
    </row>
    <row s="1637" customFormat="1" customHeight="1" ht="18.75" hidden="1">
      <c r="A63" s="1782"/>
      <c r="B63" s="1782"/>
      <c r="C63" s="371" t="s">
        <v>1179</v>
      </c>
      <c r="D63" s="2464"/>
      <c r="E63" s="2206"/>
      <c r="F63" s="2385"/>
      <c r="G63" s="2429"/>
      <c r="H63" s="1502"/>
      <c r="I63" s="653" t="s">
        <v>1180</v>
      </c>
      <c r="J63" s="573"/>
      <c r="K63" s="1502"/>
      <c r="L63" s="216"/>
      <c r="M63" s="2172"/>
      <c r="N63" s="336"/>
      <c r="O63" s="1626"/>
      <c r="P63" s="1626"/>
      <c r="AH63" s="1633">
        <v>0</v>
      </c>
    </row>
    <row s="1637" customFormat="1" customHeight="1" ht="0.75" hidden="1">
      <c r="A64" s="1782"/>
      <c r="B64" s="1782"/>
      <c r="C64" s="371" t="s">
        <v>1185</v>
      </c>
      <c r="D64" s="2464"/>
      <c r="E64" s="2206"/>
      <c r="F64" s="2385"/>
      <c r="G64" s="402"/>
      <c r="H64" s="1502"/>
      <c r="I64" s="653"/>
      <c r="J64" s="573"/>
      <c r="K64" s="1502"/>
      <c r="L64" s="216"/>
      <c r="M64" s="2172"/>
      <c r="N64" s="336"/>
      <c r="O64" s="1626"/>
      <c r="P64" s="1626"/>
      <c r="AH64" s="1633">
        <v>0</v>
      </c>
    </row>
    <row s="1637" customFormat="1" customHeight="1" ht="18.75" hidden="1">
      <c r="A65" s="1782" t="s">
        <v>273</v>
      </c>
      <c r="B65" s="1782" t="s">
        <v>274</v>
      </c>
      <c r="C65" s="371"/>
      <c r="D65" s="2464"/>
      <c r="E65" s="2206"/>
      <c r="F65" s="2385" t="str">
        <f>INDEX(PT_DIFFERENTIATION_VTAR,MATCH(A65,PT_DIFFERENTIATION_VTAR_ID,0))</f>
        <v>Тариф на транспортировку воды</v>
      </c>
      <c r="G65" s="2429" t="str">
        <f>INDEX(PT_DIFFERENTIATION_NTAR,MATCH(B65,PT_DIFFERENTIATION_NTAR_ID,0))</f>
        <v/>
      </c>
      <c r="H65" s="1864"/>
      <c r="I65" s="1741"/>
      <c r="J65" s="1775"/>
      <c r="K65" s="1867"/>
      <c r="L65" s="1864" t="s">
        <v>344</v>
      </c>
      <c r="M65" s="2172"/>
      <c r="N65" s="336"/>
      <c r="O65" s="1626"/>
      <c r="P65" s="1626"/>
      <c r="AH65" s="1633">
        <v>0</v>
      </c>
    </row>
    <row s="1637" customFormat="1" customHeight="1" ht="18.75" hidden="1">
      <c r="A66" s="1782"/>
      <c r="B66" s="1782"/>
      <c r="C66" s="371" t="s">
        <v>1179</v>
      </c>
      <c r="D66" s="2464"/>
      <c r="E66" s="2206"/>
      <c r="F66" s="2385"/>
      <c r="G66" s="2429"/>
      <c r="H66" s="1502"/>
      <c r="I66" s="653" t="s">
        <v>1180</v>
      </c>
      <c r="J66" s="573"/>
      <c r="K66" s="1502"/>
      <c r="L66" s="216"/>
      <c r="M66" s="2172"/>
      <c r="N66" s="336"/>
      <c r="O66" s="1626"/>
      <c r="P66" s="1626"/>
      <c r="AH66" s="1633">
        <v>0</v>
      </c>
    </row>
    <row s="1637" customFormat="1" customHeight="1" ht="0.75" hidden="1">
      <c r="A67" s="1782"/>
      <c r="B67" s="1782"/>
      <c r="C67" s="371" t="s">
        <v>1185</v>
      </c>
      <c r="D67" s="2464"/>
      <c r="E67" s="2206"/>
      <c r="F67" s="2385"/>
      <c r="G67" s="402"/>
      <c r="H67" s="1502"/>
      <c r="I67" s="653"/>
      <c r="J67" s="573"/>
      <c r="K67" s="1502"/>
      <c r="L67" s="216"/>
      <c r="M67" s="2172"/>
      <c r="N67" s="336"/>
      <c r="O67" s="1626"/>
      <c r="P67" s="1626"/>
      <c r="AH67" s="1633">
        <v>0</v>
      </c>
    </row>
    <row s="1637" customFormat="1" customHeight="1" ht="18.75" hidden="1">
      <c r="A68" s="1782" t="s">
        <v>278</v>
      </c>
      <c r="B68" s="1782" t="s">
        <v>279</v>
      </c>
      <c r="C68" s="371"/>
      <c r="D68" s="2464"/>
      <c r="E68" s="2206"/>
      <c r="F68" s="2385" t="str">
        <f>INDEX(PT_DIFFERENTIATION_VTAR,MATCH(A68,PT_DIFFERENTIATION_VTAR_ID,0))</f>
        <v>Тариф на подвоз воды</v>
      </c>
      <c r="G68" s="2429" t="str">
        <f>INDEX(PT_DIFFERENTIATION_NTAR,MATCH(B68,PT_DIFFERENTIATION_NTAR_ID,0))</f>
        <v/>
      </c>
      <c r="H68" s="1864"/>
      <c r="I68" s="1741"/>
      <c r="J68" s="1775"/>
      <c r="K68" s="1867"/>
      <c r="L68" s="1864" t="s">
        <v>344</v>
      </c>
      <c r="M68" s="2172"/>
      <c r="N68" s="336"/>
      <c r="O68" s="1626"/>
      <c r="P68" s="1626"/>
      <c r="AH68" s="1633">
        <v>0</v>
      </c>
    </row>
    <row s="1637" customFormat="1" customHeight="1" ht="18.75" hidden="1">
      <c r="A69" s="1782"/>
      <c r="B69" s="1782"/>
      <c r="C69" s="371" t="s">
        <v>1179</v>
      </c>
      <c r="D69" s="2464"/>
      <c r="E69" s="2206"/>
      <c r="F69" s="2385"/>
      <c r="G69" s="2429"/>
      <c r="H69" s="1502"/>
      <c r="I69" s="653" t="s">
        <v>1180</v>
      </c>
      <c r="J69" s="573"/>
      <c r="K69" s="1502"/>
      <c r="L69" s="216"/>
      <c r="M69" s="2172"/>
      <c r="N69" s="336"/>
      <c r="O69" s="1626"/>
      <c r="P69" s="1626"/>
      <c r="AH69" s="1633">
        <v>0</v>
      </c>
    </row>
    <row s="1637" customFormat="1" customHeight="1" ht="0.75" hidden="1">
      <c r="A70" s="1782"/>
      <c r="B70" s="1782"/>
      <c r="C70" s="371" t="s">
        <v>1185</v>
      </c>
      <c r="D70" s="2464"/>
      <c r="E70" s="2206"/>
      <c r="F70" s="2385"/>
      <c r="G70" s="402"/>
      <c r="H70" s="1502"/>
      <c r="I70" s="653"/>
      <c r="J70" s="573"/>
      <c r="K70" s="1502"/>
      <c r="L70" s="216"/>
      <c r="M70" s="2172"/>
      <c r="N70" s="336"/>
      <c r="O70" s="1626"/>
      <c r="P70" s="1626"/>
      <c r="AH70" s="1633">
        <v>0</v>
      </c>
    </row>
    <row s="1637" customFormat="1" customHeight="1" ht="18.75" hidden="1">
      <c r="A71" s="1782" t="s">
        <v>283</v>
      </c>
      <c r="B71" s="1782" t="s">
        <v>284</v>
      </c>
      <c r="C71" s="371"/>
      <c r="D71" s="2464"/>
      <c r="E71" s="2206"/>
      <c r="F71" s="2385" t="str">
        <f>INDEX(PT_DIFFERENTIATION_VTAR,MATCH(A71,PT_DIFFERENTIATION_VTAR_ID,0))</f>
        <v>Тариф на подключение (технологическое присоединение) к централизованной системе холодного водоснабжения</v>
      </c>
      <c r="G71" s="2429" t="str">
        <f>INDEX(PT_DIFFERENTIATION_NTAR,MATCH(B71,PT_DIFFERENTIATION_NTAR_ID,0))</f>
        <v/>
      </c>
      <c r="H71" s="1864"/>
      <c r="I71" s="1741"/>
      <c r="J71" s="1775"/>
      <c r="K71" s="1867"/>
      <c r="L71" s="1864" t="s">
        <v>344</v>
      </c>
      <c r="M71" s="2172"/>
      <c r="N71" s="336"/>
      <c r="O71" s="1626"/>
      <c r="P71" s="1626"/>
      <c r="AH71" s="1633">
        <v>0</v>
      </c>
    </row>
    <row s="1637" customFormat="1" customHeight="1" ht="18.75" hidden="1">
      <c r="A72" s="1782"/>
      <c r="B72" s="1782"/>
      <c r="C72" s="371" t="s">
        <v>1179</v>
      </c>
      <c r="D72" s="2464"/>
      <c r="E72" s="2206"/>
      <c r="F72" s="2385"/>
      <c r="G72" s="2429"/>
      <c r="H72" s="1502"/>
      <c r="I72" s="653" t="s">
        <v>1180</v>
      </c>
      <c r="J72" s="573"/>
      <c r="K72" s="1502"/>
      <c r="L72" s="216"/>
      <c r="M72" s="2172"/>
      <c r="N72" s="336"/>
      <c r="O72" s="1626"/>
      <c r="P72" s="1626"/>
      <c r="AH72" s="1633">
        <v>0</v>
      </c>
    </row>
    <row s="1637" customFormat="1" customHeight="1" ht="0.75" hidden="1">
      <c r="A73" s="1782"/>
      <c r="B73" s="1782"/>
      <c r="C73" s="371" t="s">
        <v>1185</v>
      </c>
      <c r="D73" s="2464"/>
      <c r="E73" s="2206"/>
      <c r="F73" s="2385"/>
      <c r="G73" s="402"/>
      <c r="H73" s="1502"/>
      <c r="I73" s="653"/>
      <c r="J73" s="573"/>
      <c r="K73" s="1502"/>
      <c r="L73" s="216"/>
      <c r="M73" s="2172"/>
      <c r="N73" s="336"/>
      <c r="O73" s="1626"/>
      <c r="P73" s="1626"/>
      <c r="AH73" s="1633">
        <v>0</v>
      </c>
    </row>
    <row s="1637" customFormat="1" customHeight="1" ht="18.75" hidden="1">
      <c r="A74" s="1782" t="s">
        <v>288</v>
      </c>
      <c r="B74" s="1782" t="s">
        <v>289</v>
      </c>
      <c r="C74" s="371"/>
      <c r="D74" s="2464"/>
      <c r="E74" s="2206"/>
      <c r="F74" s="2385" t="str">
        <f>INDEX(PT_DIFFERENTIATION_VTAR,MATCH(A74,PT_DIFFERENTIATION_VTAR_ID,0))</f>
        <v>Тариф на горячую воду (горячее водоснабжение)</v>
      </c>
      <c r="G74" s="2429" t="str">
        <f>INDEX(PT_DIFFERENTIATION_NTAR,MATCH(B74,PT_DIFFERENTIATION_NTAR_ID,0))</f>
        <v/>
      </c>
      <c r="H74" s="1864"/>
      <c r="I74" s="1741"/>
      <c r="J74" s="1775"/>
      <c r="K74" s="1867"/>
      <c r="L74" s="1864" t="s">
        <v>344</v>
      </c>
      <c r="M74" s="2172"/>
      <c r="N74" s="336"/>
      <c r="O74" s="1626"/>
      <c r="P74" s="1626"/>
      <c r="AH74" s="1633">
        <v>0</v>
      </c>
    </row>
    <row s="1637" customFormat="1" customHeight="1" ht="18.75" hidden="1">
      <c r="A75" s="1782"/>
      <c r="B75" s="1782"/>
      <c r="C75" s="371" t="s">
        <v>1179</v>
      </c>
      <c r="D75" s="2464"/>
      <c r="E75" s="2206"/>
      <c r="F75" s="2385"/>
      <c r="G75" s="2429"/>
      <c r="H75" s="1502"/>
      <c r="I75" s="653" t="s">
        <v>1180</v>
      </c>
      <c r="J75" s="573"/>
      <c r="K75" s="1502"/>
      <c r="L75" s="216"/>
      <c r="M75" s="2172"/>
      <c r="N75" s="336"/>
      <c r="O75" s="1626"/>
      <c r="P75" s="1626"/>
      <c r="AH75" s="1633">
        <v>0</v>
      </c>
    </row>
    <row s="1637" customFormat="1" customHeight="1" ht="0.75" hidden="1">
      <c r="A76" s="1782"/>
      <c r="B76" s="1782"/>
      <c r="C76" s="371" t="s">
        <v>1185</v>
      </c>
      <c r="D76" s="2464"/>
      <c r="E76" s="2206"/>
      <c r="F76" s="2385"/>
      <c r="G76" s="402"/>
      <c r="H76" s="1502"/>
      <c r="I76" s="653"/>
      <c r="J76" s="573"/>
      <c r="K76" s="1502"/>
      <c r="L76" s="216"/>
      <c r="M76" s="2172"/>
      <c r="N76" s="336"/>
      <c r="O76" s="1626"/>
      <c r="P76" s="1626"/>
      <c r="AH76" s="1633">
        <v>0</v>
      </c>
    </row>
    <row s="1637" customFormat="1" customHeight="1" ht="18.75" hidden="1">
      <c r="A77" s="1782" t="s">
        <v>293</v>
      </c>
      <c r="B77" s="1782" t="s">
        <v>294</v>
      </c>
      <c r="C77" s="371"/>
      <c r="D77" s="2464"/>
      <c r="E77" s="2206"/>
      <c r="F77" s="2385" t="str">
        <f>INDEX(PT_DIFFERENTIATION_VTAR,MATCH(A77,PT_DIFFERENTIATION_VTAR_ID,0))</f>
        <v>Тариф на транспортировку горячей воды</v>
      </c>
      <c r="G77" s="2429" t="str">
        <f>INDEX(PT_DIFFERENTIATION_NTAR,MATCH(B77,PT_DIFFERENTIATION_NTAR_ID,0))</f>
        <v/>
      </c>
      <c r="H77" s="1864"/>
      <c r="I77" s="1741"/>
      <c r="J77" s="1775"/>
      <c r="K77" s="1867"/>
      <c r="L77" s="1864" t="s">
        <v>344</v>
      </c>
      <c r="M77" s="2172"/>
      <c r="N77" s="336"/>
      <c r="O77" s="1626"/>
      <c r="P77" s="1626"/>
      <c r="AH77" s="1633">
        <v>0</v>
      </c>
    </row>
    <row s="1637" customFormat="1" customHeight="1" ht="18.75" hidden="1">
      <c r="A78" s="1782"/>
      <c r="B78" s="1782"/>
      <c r="C78" s="371" t="s">
        <v>1179</v>
      </c>
      <c r="D78" s="2464"/>
      <c r="E78" s="2206"/>
      <c r="F78" s="2385"/>
      <c r="G78" s="2429"/>
      <c r="H78" s="1502"/>
      <c r="I78" s="653" t="s">
        <v>1180</v>
      </c>
      <c r="J78" s="573"/>
      <c r="K78" s="1502"/>
      <c r="L78" s="216"/>
      <c r="M78" s="2172"/>
      <c r="N78" s="336"/>
      <c r="O78" s="1626"/>
      <c r="P78" s="1626"/>
      <c r="AH78" s="1633">
        <v>0</v>
      </c>
    </row>
    <row s="1637" customFormat="1" customHeight="1" ht="0.75" hidden="1">
      <c r="A79" s="1782"/>
      <c r="B79" s="1782"/>
      <c r="C79" s="371" t="s">
        <v>1185</v>
      </c>
      <c r="D79" s="2464"/>
      <c r="E79" s="2206"/>
      <c r="F79" s="2385"/>
      <c r="G79" s="402"/>
      <c r="H79" s="1502"/>
      <c r="I79" s="653"/>
      <c r="J79" s="573"/>
      <c r="K79" s="1502"/>
      <c r="L79" s="216"/>
      <c r="M79" s="2172"/>
      <c r="N79" s="336"/>
      <c r="O79" s="1626"/>
      <c r="P79" s="1626"/>
      <c r="AH79" s="1633">
        <v>0</v>
      </c>
    </row>
    <row s="1637" customFormat="1" customHeight="1" ht="18.75" hidden="1">
      <c r="A80" s="1782" t="s">
        <v>298</v>
      </c>
      <c r="B80" s="1782" t="s">
        <v>299</v>
      </c>
      <c r="C80" s="371"/>
      <c r="D80" s="2464"/>
      <c r="E80" s="2206"/>
      <c r="F80" s="2385" t="str">
        <f>INDEX(PT_DIFFERENTIATION_VTAR,MATCH(A80,PT_DIFFERENTIATION_VTAR_ID,0))</f>
        <v>Тариф на подключение (технологическое присоединение) к централизованной системе горячего водоснабжения</v>
      </c>
      <c r="G80" s="2429" t="str">
        <f>INDEX(PT_DIFFERENTIATION_NTAR,MATCH(B80,PT_DIFFERENTIATION_NTAR_ID,0))</f>
        <v/>
      </c>
      <c r="H80" s="1864"/>
      <c r="I80" s="1741"/>
      <c r="J80" s="1775"/>
      <c r="K80" s="1867"/>
      <c r="L80" s="1864" t="s">
        <v>344</v>
      </c>
      <c r="M80" s="2172"/>
      <c r="N80" s="336"/>
      <c r="O80" s="1626"/>
      <c r="P80" s="1626"/>
      <c r="AH80" s="1633">
        <v>0</v>
      </c>
    </row>
    <row s="1637" customFormat="1" customHeight="1" ht="18.75" hidden="1">
      <c r="A81" s="1782"/>
      <c r="B81" s="1782"/>
      <c r="C81" s="371" t="s">
        <v>1179</v>
      </c>
      <c r="D81" s="2464"/>
      <c r="E81" s="2206"/>
      <c r="F81" s="2385"/>
      <c r="G81" s="2429"/>
      <c r="H81" s="1502"/>
      <c r="I81" s="653" t="s">
        <v>1180</v>
      </c>
      <c r="J81" s="573"/>
      <c r="K81" s="1502"/>
      <c r="L81" s="216"/>
      <c r="M81" s="2172"/>
      <c r="N81" s="336"/>
      <c r="O81" s="1626"/>
      <c r="P81" s="1626"/>
      <c r="AH81" s="1633">
        <v>0</v>
      </c>
    </row>
    <row s="1637" customFormat="1" customHeight="1" ht="0.75" hidden="1">
      <c r="A82" s="1782"/>
      <c r="B82" s="1782"/>
      <c r="C82" s="371" t="s">
        <v>1185</v>
      </c>
      <c r="D82" s="2464"/>
      <c r="E82" s="2206"/>
      <c r="F82" s="2385"/>
      <c r="G82" s="402"/>
      <c r="H82" s="1502"/>
      <c r="I82" s="653"/>
      <c r="J82" s="573"/>
      <c r="K82" s="1502"/>
      <c r="L82" s="216"/>
      <c r="M82" s="2172"/>
      <c r="N82" s="336"/>
      <c r="O82" s="1626"/>
      <c r="P82" s="1626"/>
      <c r="AH82" s="1633">
        <v>0</v>
      </c>
    </row>
    <row s="1637" customFormat="1" customHeight="1" ht="18.75" hidden="1">
      <c r="A83" s="1782" t="s">
        <v>303</v>
      </c>
      <c r="B83" s="1782" t="s">
        <v>304</v>
      </c>
      <c r="C83" s="371"/>
      <c r="D83" s="2464"/>
      <c r="E83" s="2206"/>
      <c r="F83" s="2385" t="str">
        <f>INDEX(PT_DIFFERENTIATION_VTAR,MATCH(A83,PT_DIFFERENTIATION_VTAR_ID,0))</f>
        <v>Тариф на водоотведение</v>
      </c>
      <c r="G83" s="2429" t="str">
        <f>INDEX(PT_DIFFERENTIATION_NTAR,MATCH(B83,PT_DIFFERENTIATION_NTAR_ID,0))</f>
        <v/>
      </c>
      <c r="H83" s="1864"/>
      <c r="I83" s="1741"/>
      <c r="J83" s="1775"/>
      <c r="K83" s="1867"/>
      <c r="L83" s="1864" t="s">
        <v>344</v>
      </c>
      <c r="M83" s="2172"/>
      <c r="N83" s="336"/>
      <c r="O83" s="1626"/>
      <c r="P83" s="1626"/>
      <c r="AH83" s="1633">
        <v>0</v>
      </c>
    </row>
    <row s="1637" customFormat="1" customHeight="1" ht="18.75" hidden="1">
      <c r="A84" s="1782"/>
      <c r="B84" s="1782"/>
      <c r="C84" s="371" t="s">
        <v>1179</v>
      </c>
      <c r="D84" s="2464"/>
      <c r="E84" s="2206"/>
      <c r="F84" s="2385"/>
      <c r="G84" s="2429"/>
      <c r="H84" s="1502"/>
      <c r="I84" s="653" t="s">
        <v>1180</v>
      </c>
      <c r="J84" s="573"/>
      <c r="K84" s="1502"/>
      <c r="L84" s="216"/>
      <c r="M84" s="2172"/>
      <c r="N84" s="336"/>
      <c r="O84" s="1626"/>
      <c r="P84" s="1626"/>
      <c r="AH84" s="1633">
        <v>0</v>
      </c>
    </row>
    <row s="1637" customFormat="1" customHeight="1" ht="0.75" hidden="1">
      <c r="A85" s="1782"/>
      <c r="B85" s="1782"/>
      <c r="C85" s="371" t="s">
        <v>1185</v>
      </c>
      <c r="D85" s="2464"/>
      <c r="E85" s="2206"/>
      <c r="F85" s="2385"/>
      <c r="G85" s="402"/>
      <c r="H85" s="1502"/>
      <c r="I85" s="653"/>
      <c r="J85" s="573"/>
      <c r="K85" s="1502"/>
      <c r="L85" s="216"/>
      <c r="M85" s="2172"/>
      <c r="N85" s="336"/>
      <c r="O85" s="1626"/>
      <c r="P85" s="1626"/>
      <c r="AH85" s="1633">
        <v>0</v>
      </c>
    </row>
    <row s="1637" customFormat="1" customHeight="1" ht="18.75" hidden="1">
      <c r="A86" s="1782" t="s">
        <v>308</v>
      </c>
      <c r="B86" s="1782" t="s">
        <v>309</v>
      </c>
      <c r="C86" s="371"/>
      <c r="D86" s="2464"/>
      <c r="E86" s="2206"/>
      <c r="F86" s="2385" t="str">
        <f>INDEX(PT_DIFFERENTIATION_VTAR,MATCH(A86,PT_DIFFERENTIATION_VTAR_ID,0))</f>
        <v>Тариф на транспортировку сточных вод</v>
      </c>
      <c r="G86" s="2429" t="str">
        <f>INDEX(PT_DIFFERENTIATION_NTAR,MATCH(B86,PT_DIFFERENTIATION_NTAR_ID,0))</f>
        <v/>
      </c>
      <c r="H86" s="1864"/>
      <c r="I86" s="1741"/>
      <c r="J86" s="1775"/>
      <c r="K86" s="1867"/>
      <c r="L86" s="1864" t="s">
        <v>344</v>
      </c>
      <c r="M86" s="2172"/>
      <c r="N86" s="336"/>
      <c r="O86" s="1626"/>
      <c r="P86" s="1626"/>
      <c r="AH86" s="1633">
        <v>0</v>
      </c>
    </row>
    <row s="1637" customFormat="1" customHeight="1" ht="18.75" hidden="1">
      <c r="A87" s="1782"/>
      <c r="B87" s="1782"/>
      <c r="C87" s="371" t="s">
        <v>1179</v>
      </c>
      <c r="D87" s="2464"/>
      <c r="E87" s="2206"/>
      <c r="F87" s="2385"/>
      <c r="G87" s="2429"/>
      <c r="H87" s="1502"/>
      <c r="I87" s="653" t="s">
        <v>1180</v>
      </c>
      <c r="J87" s="573"/>
      <c r="K87" s="1502"/>
      <c r="L87" s="216"/>
      <c r="M87" s="2172"/>
      <c r="N87" s="336"/>
      <c r="O87" s="1626"/>
      <c r="P87" s="1626"/>
      <c r="AH87" s="1633">
        <v>0</v>
      </c>
    </row>
    <row s="1637" customFormat="1" customHeight="1" ht="0.75" hidden="1">
      <c r="A88" s="1782"/>
      <c r="B88" s="1782"/>
      <c r="C88" s="371" t="s">
        <v>1185</v>
      </c>
      <c r="D88" s="2464"/>
      <c r="E88" s="2206"/>
      <c r="F88" s="2385"/>
      <c r="G88" s="402"/>
      <c r="H88" s="1502"/>
      <c r="I88" s="653"/>
      <c r="J88" s="573"/>
      <c r="K88" s="1502"/>
      <c r="L88" s="216"/>
      <c r="M88" s="2172"/>
      <c r="N88" s="336"/>
      <c r="O88" s="1626"/>
      <c r="P88" s="1626"/>
      <c r="AH88" s="1633">
        <v>0</v>
      </c>
    </row>
    <row s="1637" customFormat="1" customHeight="1" ht="18.75" hidden="1">
      <c r="A89" s="1782" t="s">
        <v>313</v>
      </c>
      <c r="B89" s="1782" t="s">
        <v>314</v>
      </c>
      <c r="C89" s="371"/>
      <c r="D89" s="2464"/>
      <c r="E89" s="2206"/>
      <c r="F89" s="2385" t="str">
        <f>INDEX(PT_DIFFERENTIATION_VTAR,MATCH(A89,PT_DIFFERENTIATION_VTAR_ID,0))</f>
        <v>Тариф на подключение (технологическое присоединение) к централизованной системе водоотведения</v>
      </c>
      <c r="G89" s="2429" t="str">
        <f>INDEX(PT_DIFFERENTIATION_NTAR,MATCH(B89,PT_DIFFERENTIATION_NTAR_ID,0))</f>
        <v/>
      </c>
      <c r="H89" s="1864"/>
      <c r="I89" s="1741"/>
      <c r="J89" s="1775"/>
      <c r="K89" s="1867"/>
      <c r="L89" s="1864" t="s">
        <v>344</v>
      </c>
      <c r="M89" s="2172"/>
      <c r="N89" s="336"/>
      <c r="O89" s="1626"/>
      <c r="P89" s="1626"/>
      <c r="AH89" s="1633">
        <v>0</v>
      </c>
    </row>
    <row s="1637" customFormat="1" customHeight="1" ht="18.75" hidden="1">
      <c r="A90" s="1782"/>
      <c r="B90" s="1782"/>
      <c r="C90" s="371" t="s">
        <v>1179</v>
      </c>
      <c r="D90" s="2464"/>
      <c r="E90" s="2206"/>
      <c r="F90" s="2385"/>
      <c r="G90" s="2429"/>
      <c r="H90" s="1502"/>
      <c r="I90" s="653" t="s">
        <v>1180</v>
      </c>
      <c r="J90" s="573"/>
      <c r="K90" s="1502"/>
      <c r="L90" s="216"/>
      <c r="M90" s="2172"/>
      <c r="N90" s="336"/>
      <c r="O90" s="1626"/>
      <c r="P90" s="1626"/>
      <c r="AH90" s="1633">
        <v>0</v>
      </c>
    </row>
    <row s="1637" customFormat="1" customHeight="1" ht="1.05">
      <c r="A91" s="1782"/>
      <c r="B91" s="1782"/>
      <c r="C91" s="371" t="s">
        <v>1185</v>
      </c>
      <c r="D91" s="2464"/>
      <c r="E91" s="2206"/>
      <c r="F91" s="2385"/>
      <c r="G91" s="402"/>
      <c r="H91" s="1502"/>
      <c r="I91" s="653"/>
      <c r="J91" s="573"/>
      <c r="K91" s="1502"/>
      <c r="L91" s="216"/>
      <c r="M91" s="2172"/>
      <c r="N91" s="336"/>
      <c r="O91" s="1626"/>
      <c r="P91" s="1626"/>
      <c r="AH91" s="1633">
        <v>1</v>
      </c>
    </row>
    <row customHeight="1" ht="19.95">
      <c r="A92" s="1782"/>
      <c r="B92" s="1782"/>
      <c r="D92" s="378"/>
      <c r="E92" s="149" t="s">
        <v>105</v>
      </c>
      <c r="F92"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2" s="2462"/>
      <c r="H92" s="2462"/>
      <c r="I92" s="2462"/>
      <c r="J92" s="2462"/>
      <c r="K92" s="2462"/>
      <c r="L92" s="2462"/>
      <c r="M92" s="299"/>
      <c r="N92" s="336"/>
      <c r="AH92" s="376">
        <v>19</v>
      </c>
    </row>
    <row customHeight="1" ht="36">
      <c r="A93" s="1782"/>
      <c r="B93" s="1782"/>
      <c r="D93" s="378"/>
      <c r="E93" s="401"/>
      <c r="F93" s="200" t="s">
        <v>344</v>
      </c>
      <c r="G93" s="200" t="s">
        <v>344</v>
      </c>
      <c r="H93" s="2220" t="s">
        <v>344</v>
      </c>
      <c r="I93" s="2222"/>
      <c r="J93" s="200" t="s">
        <v>344</v>
      </c>
      <c r="K93" s="200" t="s">
        <v>344</v>
      </c>
      <c r="L93" s="2678" t="s">
        <v>1187</v>
      </c>
      <c r="M93" s="347" t="s">
        <v>1188</v>
      </c>
      <c r="N93" s="336"/>
      <c r="AH93" s="376">
        <v>34</v>
      </c>
    </row>
    <row customHeight="1" ht="19.95">
      <c r="A94" s="1782"/>
      <c r="B94" s="1782"/>
      <c r="D94" s="378"/>
      <c r="E94" s="149" t="s">
        <v>91</v>
      </c>
      <c r="F94" s="2462" t="s">
        <v>1189</v>
      </c>
      <c r="G94" s="2462"/>
      <c r="H94" s="2462"/>
      <c r="I94" s="2462"/>
      <c r="J94" s="2462"/>
      <c r="K94" s="2462"/>
      <c r="L94" s="2462"/>
      <c r="M94" s="299"/>
      <c r="N94" s="336"/>
      <c r="AH94" s="376">
        <v>19</v>
      </c>
    </row>
    <row s="1637" customFormat="1" customHeight="1" ht="60.75" hidden="1">
      <c r="A95" s="1782" t="s">
        <v>166</v>
      </c>
      <c r="B95" s="1782" t="s">
        <v>167</v>
      </c>
      <c r="C95" s="371"/>
      <c r="D95" s="2464"/>
      <c r="E95" s="2206"/>
      <c r="F95" s="2385" t="str">
        <f>INDEX(PT_DIFFERENTIATION_VTAR,MATCH(A95,PT_DIFFERENTIATION_VTAR_ID,0))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5" s="2429" t="str">
        <f>INDEX(PT_DIFFERENTIATION_NTAR,MATCH(B95,PT_DIFFERENTIATION_NTAR_ID,0))</f>
        <v/>
      </c>
      <c r="H95" s="1864"/>
      <c r="I95" s="1741"/>
      <c r="J95" s="1775"/>
      <c r="K95" s="1780"/>
      <c r="L95" s="1864" t="s">
        <v>344</v>
      </c>
      <c r="M95"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5" s="336"/>
      <c r="O95" s="1626"/>
      <c r="P95" s="1626"/>
      <c r="AH95" s="1633">
        <v>0</v>
      </c>
    </row>
    <row s="1637" customFormat="1" customHeight="1" ht="18.75" hidden="1">
      <c r="A96" s="1782"/>
      <c r="B96" s="1782"/>
      <c r="C96" s="371" t="s">
        <v>1181</v>
      </c>
      <c r="D96" s="2464"/>
      <c r="E96" s="2206"/>
      <c r="F96" s="2385"/>
      <c r="G96" s="2429"/>
      <c r="H96" s="1502"/>
      <c r="I96" s="653" t="s">
        <v>1180</v>
      </c>
      <c r="J96" s="573"/>
      <c r="K96" s="1502"/>
      <c r="L96" s="216"/>
      <c r="M96" s="2172"/>
      <c r="N96" s="336"/>
      <c r="O96" s="1626"/>
      <c r="P96" s="1626"/>
      <c r="AH96" s="1633">
        <v>0</v>
      </c>
    </row>
    <row s="1637" customFormat="1" customHeight="1" ht="0.75" hidden="1">
      <c r="A97" s="1782"/>
      <c r="B97" s="1782"/>
      <c r="C97" s="371" t="s">
        <v>1190</v>
      </c>
      <c r="D97" s="2464"/>
      <c r="E97" s="2206"/>
      <c r="F97" s="2385"/>
      <c r="G97" s="402"/>
      <c r="H97" s="1502"/>
      <c r="I97" s="653"/>
      <c r="J97" s="573"/>
      <c r="K97" s="1502"/>
      <c r="L97" s="216"/>
      <c r="M97" s="2172"/>
      <c r="N97" s="336"/>
      <c r="O97" s="1626"/>
      <c r="P97" s="1626"/>
      <c r="AH97" s="1633">
        <v>0</v>
      </c>
    </row>
    <row s="1637" customFormat="1" customHeight="1" ht="45">
      <c r="A98" s="1782" t="s">
        <v>174</v>
      </c>
      <c r="B98" s="1782" t="s">
        <v>175</v>
      </c>
      <c r="C98" s="371"/>
      <c r="D98" s="2464"/>
      <c r="E98" s="2206"/>
      <c r="F98" s="2385" t="str">
        <f>INDEX(PT_DIFFERENTIATION_VTAR,MATCH(A98,PT_DIFFERENTIATION_VTAR_ID,0))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8" s="2429" t="str">
        <f>INDEX(PT_DIFFERENTIATION_NTAR,MATCH(B98,PT_DIFFERENTIATION_NTAR_ID,0))</f>
        <v>Тариф на тепловую энергию г.п. Белоярский</v>
      </c>
      <c r="H98" s="1864"/>
      <c r="I98" s="1741">
        <v>46023</v>
      </c>
      <c r="J98" s="1775">
        <v>46387</v>
      </c>
      <c r="K98" s="1780">
        <v>624127.21</v>
      </c>
      <c r="L98" s="1864" t="s">
        <v>344</v>
      </c>
      <c r="M98" s="2173"/>
      <c r="N98" s="336"/>
      <c r="O98" s="1626"/>
      <c r="P98" s="1626"/>
      <c r="AH98" s="1633">
        <v>0</v>
      </c>
    </row>
    <row s="1637" customFormat="1" customHeight="1" ht="18.75">
      <c r="A99" s="1782"/>
      <c r="B99" s="1782"/>
      <c r="C99" s="371" t="s">
        <v>1181</v>
      </c>
      <c r="D99" s="2464"/>
      <c r="E99" s="2206"/>
      <c r="F99" s="2385"/>
      <c r="G99" s="2429"/>
      <c r="H99" s="1502"/>
      <c r="I99" s="653" t="s">
        <v>1180</v>
      </c>
      <c r="J99" s="573"/>
      <c r="K99" s="1502"/>
      <c r="L99" s="216"/>
      <c r="M99" s="1863"/>
      <c r="N99" s="336"/>
      <c r="O99" s="1626"/>
      <c r="P99" s="1626"/>
      <c r="AH99" s="1633">
        <v>0</v>
      </c>
    </row>
    <row s="1637" customFormat="1" customHeight="1" ht="18.75">
      <c r="A100" s="1825" t="s">
        <v>174</v>
      </c>
      <c r="B100" s="1825" t="s">
        <v>183</v>
      </c>
      <c r="C100" s="1689"/>
      <c r="D100" s="346"/>
      <c r="E100" s="1033"/>
      <c r="F100" s="1033"/>
      <c r="G100" s="2429" t="str">
        <f>INDEX(PT_DIFFERENTIATION_NTAR,MATCH(B100,PT_DIFFERENTIATION_NTAR_ID,0))</f>
        <v>Тариф на тепловую энергию с.п. Верхнеказымский</v>
      </c>
      <c r="H100" s="2273"/>
      <c r="I100" s="1741">
        <v>46023</v>
      </c>
      <c r="J100" s="1775">
        <v>46387</v>
      </c>
      <c r="K100" s="1780">
        <v>22004.75</v>
      </c>
      <c r="L100" s="2273" t="s">
        <v>344</v>
      </c>
      <c r="M100" s="2320"/>
      <c r="N100" s="620"/>
      <c r="O100" s="1626"/>
      <c r="P100" s="1626"/>
      <c r="Q100" s="1637"/>
      <c r="R100" s="1637"/>
      <c r="S100" s="1637"/>
      <c r="T100" s="1637"/>
      <c r="U100" s="1637"/>
      <c r="V100" s="1637"/>
      <c r="W100" s="1637"/>
      <c r="X100" s="1637"/>
      <c r="Y100" s="1637"/>
      <c r="Z100" s="1637"/>
      <c r="AA100" s="1637"/>
      <c r="AB100" s="1637"/>
      <c r="AC100" s="1637"/>
      <c r="AD100" s="1637"/>
      <c r="AE100" s="1637"/>
      <c r="AF100" s="1637"/>
      <c r="AG100" s="1637"/>
      <c r="AH100" s="1637">
        <v>0</v>
      </c>
    </row>
    <row s="1637" customFormat="1" customHeight="1" ht="18.75">
      <c r="A101" s="1825"/>
      <c r="B101" s="1825"/>
      <c r="C101" s="1689" t="s">
        <v>1181</v>
      </c>
      <c r="D101" s="346"/>
      <c r="E101" s="1033"/>
      <c r="F101" s="1033"/>
      <c r="G101" s="2429"/>
      <c r="H101" s="2671"/>
      <c r="I101" s="2679" t="s">
        <v>1180</v>
      </c>
      <c r="J101" s="2673"/>
      <c r="K101" s="2671"/>
      <c r="L101" s="2674"/>
      <c r="M101" s="2320"/>
      <c r="N101" s="620"/>
      <c r="O101" s="1626"/>
      <c r="P101" s="1626"/>
      <c r="Q101" s="1637"/>
      <c r="R101" s="1637"/>
      <c r="S101" s="1637"/>
      <c r="T101" s="1637"/>
      <c r="U101" s="1637"/>
      <c r="V101" s="1637"/>
      <c r="W101" s="1637"/>
      <c r="X101" s="1637"/>
      <c r="Y101" s="1637"/>
      <c r="Z101" s="1637"/>
      <c r="AA101" s="1637"/>
      <c r="AB101" s="1637"/>
      <c r="AC101" s="1637"/>
      <c r="AD101" s="1637"/>
      <c r="AE101" s="1637"/>
      <c r="AF101" s="1637"/>
      <c r="AG101" s="1637"/>
      <c r="AH101" s="1637">
        <v>0</v>
      </c>
    </row>
    <row s="1637" customFormat="1" customHeight="1" ht="18.75">
      <c r="A102" s="1825" t="s">
        <v>174</v>
      </c>
      <c r="B102" s="1825" t="s">
        <v>188</v>
      </c>
      <c r="C102" s="1689"/>
      <c r="D102" s="346"/>
      <c r="E102" s="1033"/>
      <c r="F102" s="1033"/>
      <c r="G102" s="2429" t="str">
        <f>INDEX(PT_DIFFERENTIATION_NTAR,MATCH(B102,PT_DIFFERENTIATION_NTAR_ID,0))</f>
        <v>Тепловая энергия с. Казым</v>
      </c>
      <c r="H102" s="2273"/>
      <c r="I102" s="1741">
        <v>46023</v>
      </c>
      <c r="J102" s="1775">
        <v>46387</v>
      </c>
      <c r="K102" s="1780">
        <v>33646.02</v>
      </c>
      <c r="L102" s="2273" t="s">
        <v>344</v>
      </c>
      <c r="M102" s="2320"/>
      <c r="N102" s="620"/>
      <c r="O102" s="1626"/>
      <c r="P102" s="1626"/>
      <c r="Q102" s="1637"/>
      <c r="R102" s="1637"/>
      <c r="S102" s="1637"/>
      <c r="T102" s="1637"/>
      <c r="U102" s="1637"/>
      <c r="V102" s="1637"/>
      <c r="W102" s="1637"/>
      <c r="X102" s="1637"/>
      <c r="Y102" s="1637"/>
      <c r="Z102" s="1637"/>
      <c r="AA102" s="1637"/>
      <c r="AB102" s="1637"/>
      <c r="AC102" s="1637"/>
      <c r="AD102" s="1637"/>
      <c r="AE102" s="1637"/>
      <c r="AF102" s="1637"/>
      <c r="AG102" s="1637"/>
      <c r="AH102" s="1637">
        <v>0</v>
      </c>
    </row>
    <row s="1637" customFormat="1" customHeight="1" ht="18.75">
      <c r="A103" s="1825"/>
      <c r="B103" s="1825"/>
      <c r="C103" s="1689" t="s">
        <v>1181</v>
      </c>
      <c r="D103" s="346"/>
      <c r="E103" s="1033"/>
      <c r="F103" s="1033"/>
      <c r="G103" s="2429"/>
      <c r="H103" s="2671"/>
      <c r="I103" s="2680" t="s">
        <v>1180</v>
      </c>
      <c r="J103" s="2673"/>
      <c r="K103" s="2671"/>
      <c r="L103" s="2674"/>
      <c r="M103" s="2320"/>
      <c r="N103" s="620"/>
      <c r="O103" s="1626"/>
      <c r="P103" s="1626"/>
      <c r="Q103" s="1637"/>
      <c r="R103" s="1637"/>
      <c r="S103" s="1637"/>
      <c r="T103" s="1637"/>
      <c r="U103" s="1637"/>
      <c r="V103" s="1637"/>
      <c r="W103" s="1637"/>
      <c r="X103" s="1637"/>
      <c r="Y103" s="1637"/>
      <c r="Z103" s="1637"/>
      <c r="AA103" s="1637"/>
      <c r="AB103" s="1637"/>
      <c r="AC103" s="1637"/>
      <c r="AD103" s="1637"/>
      <c r="AE103" s="1637"/>
      <c r="AF103" s="1637"/>
      <c r="AG103" s="1637"/>
      <c r="AH103" s="1637">
        <v>0</v>
      </c>
    </row>
    <row s="1637" customFormat="1" customHeight="1" ht="18.75">
      <c r="A104" s="1825" t="s">
        <v>174</v>
      </c>
      <c r="B104" s="1825" t="s">
        <v>194</v>
      </c>
      <c r="C104" s="1689"/>
      <c r="D104" s="346"/>
      <c r="E104" s="1033"/>
      <c r="F104" s="1033"/>
      <c r="G104" s="2429" t="str">
        <f>INDEX(PT_DIFFERENTIATION_NTAR,MATCH(B104,PT_DIFFERENTIATION_NTAR_ID,0))</f>
        <v>Тепловая энергия с.п. Полноват</v>
      </c>
      <c r="H104" s="2273"/>
      <c r="I104" s="1741">
        <v>46023</v>
      </c>
      <c r="J104" s="1775">
        <v>46387</v>
      </c>
      <c r="K104" s="1780">
        <v>46446.17</v>
      </c>
      <c r="L104" s="2273" t="s">
        <v>344</v>
      </c>
      <c r="M104" s="2320"/>
      <c r="N104" s="620"/>
      <c r="O104" s="1626"/>
      <c r="P104" s="1626"/>
      <c r="Q104" s="1637"/>
      <c r="R104" s="1637"/>
      <c r="S104" s="1637"/>
      <c r="T104" s="1637"/>
      <c r="U104" s="1637"/>
      <c r="V104" s="1637"/>
      <c r="W104" s="1637"/>
      <c r="X104" s="1637"/>
      <c r="Y104" s="1637"/>
      <c r="Z104" s="1637"/>
      <c r="AA104" s="1637"/>
      <c r="AB104" s="1637"/>
      <c r="AC104" s="1637"/>
      <c r="AD104" s="1637"/>
      <c r="AE104" s="1637"/>
      <c r="AF104" s="1637"/>
      <c r="AG104" s="1637"/>
      <c r="AH104" s="1637">
        <v>0</v>
      </c>
    </row>
    <row s="1637" customFormat="1" customHeight="1" ht="18.75">
      <c r="A105" s="1825"/>
      <c r="B105" s="1825"/>
      <c r="C105" s="1689" t="s">
        <v>1181</v>
      </c>
      <c r="D105" s="346"/>
      <c r="E105" s="1033"/>
      <c r="F105" s="1033"/>
      <c r="G105" s="2429"/>
      <c r="H105" s="2671"/>
      <c r="I105" s="2681" t="s">
        <v>1180</v>
      </c>
      <c r="J105" s="2673"/>
      <c r="K105" s="2671"/>
      <c r="L105" s="2674"/>
      <c r="M105" s="2320"/>
      <c r="N105" s="620"/>
      <c r="O105" s="1626"/>
      <c r="P105" s="1626"/>
      <c r="Q105" s="1637"/>
      <c r="R105" s="1637"/>
      <c r="S105" s="1637"/>
      <c r="T105" s="1637"/>
      <c r="U105" s="1637"/>
      <c r="V105" s="1637"/>
      <c r="W105" s="1637"/>
      <c r="X105" s="1637"/>
      <c r="Y105" s="1637"/>
      <c r="Z105" s="1637"/>
      <c r="AA105" s="1637"/>
      <c r="AB105" s="1637"/>
      <c r="AC105" s="1637"/>
      <c r="AD105" s="1637"/>
      <c r="AE105" s="1637"/>
      <c r="AF105" s="1637"/>
      <c r="AG105" s="1637"/>
      <c r="AH105" s="1637">
        <v>0</v>
      </c>
    </row>
    <row s="1637" customFormat="1" customHeight="1" ht="18.75">
      <c r="A106" s="1825" t="s">
        <v>174</v>
      </c>
      <c r="B106" s="1825" t="s">
        <v>200</v>
      </c>
      <c r="C106" s="1689"/>
      <c r="D106" s="346"/>
      <c r="E106" s="1033"/>
      <c r="F106" s="1033"/>
      <c r="G106" s="2429" t="str">
        <f>INDEX(PT_DIFFERENTIATION_NTAR,MATCH(B106,PT_DIFFERENTIATION_NTAR_ID,0))</f>
        <v>Тепловая энергия с. Ванзеват</v>
      </c>
      <c r="H106" s="2273"/>
      <c r="I106" s="1741">
        <v>46023</v>
      </c>
      <c r="J106" s="1775">
        <v>46387</v>
      </c>
      <c r="K106" s="1780">
        <v>30188.2</v>
      </c>
      <c r="L106" s="2273" t="s">
        <v>344</v>
      </c>
      <c r="M106" s="2320"/>
      <c r="N106" s="620"/>
      <c r="O106" s="1626"/>
      <c r="P106" s="1626"/>
      <c r="Q106" s="1637"/>
      <c r="R106" s="1637"/>
      <c r="S106" s="1637"/>
      <c r="T106" s="1637"/>
      <c r="U106" s="1637"/>
      <c r="V106" s="1637"/>
      <c r="W106" s="1637"/>
      <c r="X106" s="1637"/>
      <c r="Y106" s="1637"/>
      <c r="Z106" s="1637"/>
      <c r="AA106" s="1637"/>
      <c r="AB106" s="1637"/>
      <c r="AC106" s="1637"/>
      <c r="AD106" s="1637"/>
      <c r="AE106" s="1637"/>
      <c r="AF106" s="1637"/>
      <c r="AG106" s="1637"/>
      <c r="AH106" s="1637">
        <v>0</v>
      </c>
    </row>
    <row s="1637" customFormat="1" customHeight="1" ht="18.75">
      <c r="A107" s="1825"/>
      <c r="B107" s="1825"/>
      <c r="C107" s="1689" t="s">
        <v>1181</v>
      </c>
      <c r="D107" s="346"/>
      <c r="E107" s="1033"/>
      <c r="F107" s="1033"/>
      <c r="G107" s="2429"/>
      <c r="H107" s="2671"/>
      <c r="I107" s="2682" t="s">
        <v>1180</v>
      </c>
      <c r="J107" s="2673"/>
      <c r="K107" s="2671"/>
      <c r="L107" s="2674"/>
      <c r="M107" s="2320"/>
      <c r="N107" s="620"/>
      <c r="O107" s="1626"/>
      <c r="P107" s="1626"/>
      <c r="Q107" s="1637"/>
      <c r="R107" s="1637"/>
      <c r="S107" s="1637"/>
      <c r="T107" s="1637"/>
      <c r="U107" s="1637"/>
      <c r="V107" s="1637"/>
      <c r="W107" s="1637"/>
      <c r="X107" s="1637"/>
      <c r="Y107" s="1637"/>
      <c r="Z107" s="1637"/>
      <c r="AA107" s="1637"/>
      <c r="AB107" s="1637"/>
      <c r="AC107" s="1637"/>
      <c r="AD107" s="1637"/>
      <c r="AE107" s="1637"/>
      <c r="AF107" s="1637"/>
      <c r="AG107" s="1637"/>
      <c r="AH107" s="1637">
        <v>0</v>
      </c>
    </row>
    <row s="1637" customFormat="1" customHeight="1" ht="0.75">
      <c r="A108" s="1782"/>
      <c r="B108" s="1782"/>
      <c r="C108" s="371" t="s">
        <v>1190</v>
      </c>
      <c r="D108" s="2464"/>
      <c r="E108" s="2206"/>
      <c r="F108" s="2385"/>
      <c r="G108" s="402"/>
      <c r="H108" s="1502"/>
      <c r="I108" s="653"/>
      <c r="J108" s="573"/>
      <c r="K108" s="1502"/>
      <c r="L108" s="216"/>
      <c r="M108" s="343"/>
      <c r="N108" s="336"/>
      <c r="O108" s="1626"/>
      <c r="P108" s="1626"/>
      <c r="AH108" s="1633">
        <v>0</v>
      </c>
    </row>
    <row s="1637" customFormat="1" customHeight="1" ht="45" hidden="1">
      <c r="A109" s="1782" t="s">
        <v>207</v>
      </c>
      <c r="B109" s="1782" t="s">
        <v>208</v>
      </c>
      <c r="C109" s="371"/>
      <c r="D109" s="2464"/>
      <c r="E109" s="2206"/>
      <c r="F109" s="2385" t="str">
        <f>INDEX(PT_DIFFERENTIATION_VTAR,MATCH(A109,PT_DIFFERENTIATION_VTAR_ID,0))</f>
        <v>Тарифы на теплоноситель, поставляемый теплоснабжающими организациями потребителям, другим теплоснабжающим организациям</v>
      </c>
      <c r="G109" s="2429" t="str">
        <f>INDEX(PT_DIFFERENTIATION_NTAR,MATCH(B109,PT_DIFFERENTIATION_NTAR_ID,0))</f>
        <v/>
      </c>
      <c r="H109" s="1864"/>
      <c r="I109" s="1741"/>
      <c r="J109" s="1775"/>
      <c r="K109" s="1780"/>
      <c r="L109" s="1864" t="s">
        <v>344</v>
      </c>
      <c r="M109" s="343"/>
      <c r="N109" s="336"/>
      <c r="O109" s="1626"/>
      <c r="P109" s="1626"/>
      <c r="AH109" s="1633">
        <v>0</v>
      </c>
    </row>
    <row s="1637" customFormat="1" customHeight="1" ht="18.75" hidden="1">
      <c r="A110" s="1782"/>
      <c r="B110" s="1782"/>
      <c r="C110" s="371" t="s">
        <v>1181</v>
      </c>
      <c r="D110" s="2464"/>
      <c r="E110" s="2206"/>
      <c r="F110" s="2385"/>
      <c r="G110" s="2429"/>
      <c r="H110" s="1502"/>
      <c r="I110" s="653" t="s">
        <v>1180</v>
      </c>
      <c r="J110" s="573"/>
      <c r="K110" s="1502"/>
      <c r="L110" s="216"/>
      <c r="M110" s="343"/>
      <c r="N110" s="336"/>
      <c r="O110" s="1626"/>
      <c r="P110" s="1626"/>
      <c r="AH110" s="1633">
        <v>0</v>
      </c>
    </row>
    <row s="1637" customFormat="1" customHeight="1" ht="0.75" hidden="1">
      <c r="A111" s="1782"/>
      <c r="B111" s="1782"/>
      <c r="C111" s="371" t="s">
        <v>1190</v>
      </c>
      <c r="D111" s="2464"/>
      <c r="E111" s="2206"/>
      <c r="F111" s="2385"/>
      <c r="G111" s="402"/>
      <c r="H111" s="1502"/>
      <c r="I111" s="653"/>
      <c r="J111" s="573"/>
      <c r="K111" s="1502"/>
      <c r="L111" s="216"/>
      <c r="M111" s="343"/>
      <c r="N111" s="336"/>
      <c r="O111" s="1626"/>
      <c r="P111" s="1626"/>
      <c r="AH111" s="1633">
        <v>0</v>
      </c>
    </row>
    <row s="1637" customFormat="1" customHeight="1" ht="45" hidden="1">
      <c r="A112" s="1782" t="s">
        <v>213</v>
      </c>
      <c r="B112" s="1782" t="s">
        <v>214</v>
      </c>
      <c r="C112" s="371"/>
      <c r="D112" s="2464"/>
      <c r="E112" s="2206"/>
      <c r="F112" s="2385" t="str">
        <f>INDEX(PT_DIFFERENTIATION_VTAR,MATCH(A112,PT_DIFFERENTIATION_VTAR_ID,0))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12" s="2429" t="str">
        <f>INDEX(PT_DIFFERENTIATION_NTAR,MATCH(B112,PT_DIFFERENTIATION_NTAR_ID,0))</f>
        <v/>
      </c>
      <c r="H112" s="1864"/>
      <c r="I112" s="1741"/>
      <c r="J112" s="1775"/>
      <c r="K112" s="1780"/>
      <c r="L112" s="1864" t="s">
        <v>344</v>
      </c>
      <c r="M112" s="343"/>
      <c r="N112" s="336"/>
      <c r="O112" s="1626"/>
      <c r="P112" s="1626"/>
      <c r="AH112" s="1633">
        <v>0</v>
      </c>
    </row>
    <row s="1637" customFormat="1" customHeight="1" ht="18.75" hidden="1">
      <c r="A113" s="1782"/>
      <c r="B113" s="1782"/>
      <c r="C113" s="371" t="s">
        <v>1181</v>
      </c>
      <c r="D113" s="2464"/>
      <c r="E113" s="2206"/>
      <c r="F113" s="2385"/>
      <c r="G113" s="2429"/>
      <c r="H113" s="1502"/>
      <c r="I113" s="653" t="s">
        <v>1180</v>
      </c>
      <c r="J113" s="573"/>
      <c r="K113" s="1502"/>
      <c r="L113" s="216"/>
      <c r="M113" s="343"/>
      <c r="N113" s="336"/>
      <c r="O113" s="1626"/>
      <c r="P113" s="1626"/>
      <c r="AH113" s="1633">
        <v>0</v>
      </c>
    </row>
    <row s="1637" customFormat="1" customHeight="1" ht="0.75" hidden="1">
      <c r="A114" s="1782"/>
      <c r="B114" s="1782"/>
      <c r="C114" s="371" t="s">
        <v>1190</v>
      </c>
      <c r="D114" s="2464"/>
      <c r="E114" s="2206"/>
      <c r="F114" s="2385"/>
      <c r="G114" s="402"/>
      <c r="H114" s="1502"/>
      <c r="I114" s="653"/>
      <c r="J114" s="573"/>
      <c r="K114" s="1502"/>
      <c r="L114" s="216"/>
      <c r="M114" s="343"/>
      <c r="N114" s="336"/>
      <c r="O114" s="1626"/>
      <c r="P114" s="1626"/>
      <c r="AH114" s="1633">
        <v>0</v>
      </c>
    </row>
    <row s="1637" customFormat="1" customHeight="1" ht="18.75" hidden="1">
      <c r="A115" s="1782" t="s">
        <v>219</v>
      </c>
      <c r="B115" s="1782" t="s">
        <v>220</v>
      </c>
      <c r="C115" s="371"/>
      <c r="D115" s="2464"/>
      <c r="E115" s="2206"/>
      <c r="F115" s="2385" t="str">
        <f>INDEX(PT_DIFFERENTIATION_VTAR,MATCH(A115,PT_DIFFERENTIATION_VTAR_ID,0))</f>
        <v>Тарифы на услуги по передаче тепловой энергии</v>
      </c>
      <c r="G115" s="2429" t="str">
        <f>INDEX(PT_DIFFERENTIATION_NTAR,MATCH(B115,PT_DIFFERENTIATION_NTAR_ID,0))</f>
        <v/>
      </c>
      <c r="H115" s="1864"/>
      <c r="I115" s="1741"/>
      <c r="J115" s="1775"/>
      <c r="K115" s="1780"/>
      <c r="L115" s="1864" t="s">
        <v>344</v>
      </c>
      <c r="M115" s="343"/>
      <c r="N115" s="336"/>
      <c r="O115" s="1626"/>
      <c r="P115" s="1626"/>
      <c r="AH115" s="1633">
        <v>0</v>
      </c>
    </row>
    <row s="1637" customFormat="1" customHeight="1" ht="18.75" hidden="1">
      <c r="A116" s="1782"/>
      <c r="B116" s="1782"/>
      <c r="C116" s="371" t="s">
        <v>1181</v>
      </c>
      <c r="D116" s="2464"/>
      <c r="E116" s="2206"/>
      <c r="F116" s="2385"/>
      <c r="G116" s="2429"/>
      <c r="H116" s="1502"/>
      <c r="I116" s="653" t="s">
        <v>1180</v>
      </c>
      <c r="J116" s="573"/>
      <c r="K116" s="1502"/>
      <c r="L116" s="216"/>
      <c r="M116" s="343"/>
      <c r="N116" s="336"/>
      <c r="O116" s="1626"/>
      <c r="P116" s="1626"/>
      <c r="AH116" s="1633">
        <v>0</v>
      </c>
    </row>
    <row s="1637" customFormat="1" customHeight="1" ht="0.75" hidden="1">
      <c r="A117" s="1782"/>
      <c r="B117" s="1782"/>
      <c r="C117" s="371" t="s">
        <v>1190</v>
      </c>
      <c r="D117" s="2464"/>
      <c r="E117" s="2206"/>
      <c r="F117" s="2385"/>
      <c r="G117" s="402"/>
      <c r="H117" s="1502"/>
      <c r="I117" s="653"/>
      <c r="J117" s="573"/>
      <c r="K117" s="1502"/>
      <c r="L117" s="216"/>
      <c r="M117" s="343"/>
      <c r="N117" s="336"/>
      <c r="O117" s="1626"/>
      <c r="P117" s="1626"/>
      <c r="AH117" s="1633">
        <v>0</v>
      </c>
    </row>
    <row s="1637" customFormat="1" customHeight="1" ht="18.75" hidden="1">
      <c r="A118" s="1782" t="s">
        <v>225</v>
      </c>
      <c r="B118" s="1782" t="s">
        <v>226</v>
      </c>
      <c r="C118" s="371"/>
      <c r="D118" s="2464"/>
      <c r="E118" s="2206"/>
      <c r="F118" s="2385" t="str">
        <f>INDEX(PT_DIFFERENTIATION_VTAR,MATCH(A118,PT_DIFFERENTIATION_VTAR_ID,0))</f>
        <v>Тарифы на услуги по передаче теплоносителя</v>
      </c>
      <c r="G118" s="2429" t="str">
        <f>INDEX(PT_DIFFERENTIATION_NTAR,MATCH(B118,PT_DIFFERENTIATION_NTAR_ID,0))</f>
        <v/>
      </c>
      <c r="H118" s="1864"/>
      <c r="I118" s="1741"/>
      <c r="J118" s="1775"/>
      <c r="K118" s="1780"/>
      <c r="L118" s="1864" t="s">
        <v>344</v>
      </c>
      <c r="M118" s="343"/>
      <c r="N118" s="336"/>
      <c r="O118" s="1626"/>
      <c r="P118" s="1626"/>
      <c r="AH118" s="1633">
        <v>0</v>
      </c>
    </row>
    <row s="1637" customFormat="1" customHeight="1" ht="18.75" hidden="1">
      <c r="A119" s="1782"/>
      <c r="B119" s="1782"/>
      <c r="C119" s="371" t="s">
        <v>1181</v>
      </c>
      <c r="D119" s="2464"/>
      <c r="E119" s="2206"/>
      <c r="F119" s="2385"/>
      <c r="G119" s="2429"/>
      <c r="H119" s="1502"/>
      <c r="I119" s="653" t="s">
        <v>1180</v>
      </c>
      <c r="J119" s="573"/>
      <c r="K119" s="1502"/>
      <c r="L119" s="216"/>
      <c r="M119" s="343"/>
      <c r="N119" s="336"/>
      <c r="O119" s="1626"/>
      <c r="P119" s="1626"/>
      <c r="AH119" s="1633">
        <v>0</v>
      </c>
    </row>
    <row s="1637" customFormat="1" customHeight="1" ht="0.75" hidden="1">
      <c r="A120" s="1782"/>
      <c r="B120" s="1782"/>
      <c r="C120" s="371" t="s">
        <v>1190</v>
      </c>
      <c r="D120" s="2464"/>
      <c r="E120" s="2206"/>
      <c r="F120" s="2385"/>
      <c r="G120" s="402"/>
      <c r="H120" s="1502"/>
      <c r="I120" s="653"/>
      <c r="J120" s="573"/>
      <c r="K120" s="1502"/>
      <c r="L120" s="216"/>
      <c r="M120" s="343"/>
      <c r="N120" s="336"/>
      <c r="O120" s="1626"/>
      <c r="P120" s="1626"/>
      <c r="AH120" s="1633">
        <v>0</v>
      </c>
    </row>
    <row s="1637" customFormat="1" customHeight="1" ht="18.75" hidden="1">
      <c r="A121" s="1782" t="s">
        <v>231</v>
      </c>
      <c r="B121" s="1782" t="s">
        <v>232</v>
      </c>
      <c r="C121" s="371"/>
      <c r="D121" s="2464"/>
      <c r="E121" s="2206"/>
      <c r="F121" s="2385" t="str">
        <f>INDEX(PT_DIFFERENTIATION_VTAR,MATCH(A121,PT_DIFFERENTIATION_VTAR_ID,0))</f>
        <v>Плата за услуги по поддержанию резервной тепловой мощности при отсутствии потребления тепловой энергии</v>
      </c>
      <c r="G121" s="2429" t="str">
        <f>INDEX(PT_DIFFERENTIATION_NTAR,MATCH(B121,PT_DIFFERENTIATION_NTAR_ID,0))</f>
        <v/>
      </c>
      <c r="H121" s="1864"/>
      <c r="I121" s="1741"/>
      <c r="J121" s="1775"/>
      <c r="K121" s="1780"/>
      <c r="L121" s="1864" t="s">
        <v>344</v>
      </c>
      <c r="M121" s="343"/>
      <c r="N121" s="336"/>
      <c r="O121" s="1626"/>
      <c r="P121" s="1626"/>
      <c r="AH121" s="1633">
        <v>0</v>
      </c>
    </row>
    <row s="1637" customFormat="1" customHeight="1" ht="18.75" hidden="1">
      <c r="A122" s="1782"/>
      <c r="B122" s="1782"/>
      <c r="C122" s="371" t="s">
        <v>1181</v>
      </c>
      <c r="D122" s="2464"/>
      <c r="E122" s="2206"/>
      <c r="F122" s="2385"/>
      <c r="G122" s="2429"/>
      <c r="H122" s="1502"/>
      <c r="I122" s="653" t="s">
        <v>1180</v>
      </c>
      <c r="J122" s="573"/>
      <c r="K122" s="1502"/>
      <c r="L122" s="216"/>
      <c r="M122" s="343"/>
      <c r="N122" s="336"/>
      <c r="O122" s="1626"/>
      <c r="P122" s="1626"/>
      <c r="AH122" s="1633">
        <v>0</v>
      </c>
    </row>
    <row s="1637" customFormat="1" customHeight="1" ht="0.75" hidden="1">
      <c r="A123" s="1782"/>
      <c r="B123" s="1782"/>
      <c r="C123" s="371" t="s">
        <v>1190</v>
      </c>
      <c r="D123" s="2464"/>
      <c r="E123" s="2206"/>
      <c r="F123" s="2385"/>
      <c r="G123" s="402"/>
      <c r="H123" s="1502"/>
      <c r="I123" s="653"/>
      <c r="J123" s="573"/>
      <c r="K123" s="1502"/>
      <c r="L123" s="216"/>
      <c r="M123" s="343"/>
      <c r="N123" s="336"/>
      <c r="O123" s="1626"/>
      <c r="P123" s="1626"/>
      <c r="AH123" s="1633">
        <v>0</v>
      </c>
    </row>
    <row s="1637" customFormat="1" customHeight="1" ht="18.75" hidden="1">
      <c r="A124" s="1782" t="s">
        <v>237</v>
      </c>
      <c r="B124" s="1782" t="s">
        <v>238</v>
      </c>
      <c r="C124" s="371"/>
      <c r="D124" s="2464"/>
      <c r="E124" s="2206"/>
      <c r="F124" s="2385" t="str">
        <f>INDEX(PT_DIFFERENTIATION_VTAR,MATCH(A124,PT_DIFFERENTIATION_VTAR_ID,0))</f>
        <v>Плата за подключение (технологическое присоединение) к системе теплоснабжения</v>
      </c>
      <c r="G124" s="2429" t="str">
        <f>INDEX(PT_DIFFERENTIATION_NTAR,MATCH(B124,PT_DIFFERENTIATION_NTAR_ID,0))</f>
        <v/>
      </c>
      <c r="H124" s="1864"/>
      <c r="I124" s="1741"/>
      <c r="J124" s="1775"/>
      <c r="K124" s="1780"/>
      <c r="L124" s="1864" t="s">
        <v>344</v>
      </c>
      <c r="M124" s="343"/>
      <c r="N124" s="336"/>
      <c r="O124" s="1626"/>
      <c r="P124" s="1626"/>
      <c r="AH124" s="1633">
        <v>0</v>
      </c>
    </row>
    <row s="1637" customFormat="1" customHeight="1" ht="18.75" hidden="1">
      <c r="A125" s="1782"/>
      <c r="B125" s="1782"/>
      <c r="C125" s="371" t="s">
        <v>1181</v>
      </c>
      <c r="D125" s="2464"/>
      <c r="E125" s="2206"/>
      <c r="F125" s="2385"/>
      <c r="G125" s="2429"/>
      <c r="H125" s="1502"/>
      <c r="I125" s="653" t="s">
        <v>1180</v>
      </c>
      <c r="J125" s="573"/>
      <c r="K125" s="1502"/>
      <c r="L125" s="216"/>
      <c r="M125" s="343"/>
      <c r="N125" s="336"/>
      <c r="O125" s="1626"/>
      <c r="P125" s="1626"/>
      <c r="AH125" s="1633">
        <v>0</v>
      </c>
    </row>
    <row s="1637" customFormat="1" customHeight="1" ht="0.75" hidden="1">
      <c r="A126" s="1782"/>
      <c r="B126" s="1782"/>
      <c r="C126" s="371" t="s">
        <v>1190</v>
      </c>
      <c r="D126" s="2464"/>
      <c r="E126" s="2206"/>
      <c r="F126" s="2385"/>
      <c r="G126" s="402"/>
      <c r="H126" s="1502"/>
      <c r="I126" s="653"/>
      <c r="J126" s="573"/>
      <c r="K126" s="1502"/>
      <c r="L126" s="216"/>
      <c r="M126" s="343"/>
      <c r="N126" s="336"/>
      <c r="O126" s="1626"/>
      <c r="P126" s="1626"/>
      <c r="AH126" s="1633">
        <v>0</v>
      </c>
    </row>
    <row s="1637" customFormat="1" customHeight="1" ht="18.75" hidden="1">
      <c r="A127" s="1782" t="s">
        <v>243</v>
      </c>
      <c r="B127" s="1782" t="s">
        <v>244</v>
      </c>
      <c r="C127" s="371"/>
      <c r="D127" s="2464"/>
      <c r="E127" s="2206"/>
      <c r="F127" s="2385" t="str">
        <f>INDEX(PT_DIFFERENTIATION_VTAR,MATCH(A127,PT_DIFFERENTIATION_VTAR_ID,0))</f>
        <v>Плата за подключение (технологическое присоединение) к системе теплоснабжения (индивидуальная)</v>
      </c>
      <c r="G127" s="2429" t="str">
        <f>INDEX(PT_DIFFERENTIATION_NTAR,MATCH(B127,PT_DIFFERENTIATION_NTAR_ID,0))</f>
        <v/>
      </c>
      <c r="H127" s="1991"/>
      <c r="I127" s="1741"/>
      <c r="J127" s="1775"/>
      <c r="K127" s="1780"/>
      <c r="L127" s="1991" t="s">
        <v>344</v>
      </c>
      <c r="M127" s="343"/>
      <c r="N127" s="336"/>
      <c r="O127" s="1626"/>
      <c r="P127" s="1626"/>
      <c r="AH127" s="1633">
        <v>0</v>
      </c>
    </row>
    <row s="1637" customFormat="1" customHeight="1" ht="18.75" hidden="1">
      <c r="A128" s="1782"/>
      <c r="B128" s="1782"/>
      <c r="C128" s="371" t="s">
        <v>1181</v>
      </c>
      <c r="D128" s="2464"/>
      <c r="E128" s="2206"/>
      <c r="F128" s="2385"/>
      <c r="G128" s="2429"/>
      <c r="H128" s="1502"/>
      <c r="I128" s="653" t="s">
        <v>1180</v>
      </c>
      <c r="J128" s="573"/>
      <c r="K128" s="1502"/>
      <c r="L128" s="216"/>
      <c r="M128" s="343"/>
      <c r="N128" s="336"/>
      <c r="O128" s="1626"/>
      <c r="P128" s="1626"/>
      <c r="AH128" s="1633">
        <v>0</v>
      </c>
    </row>
    <row s="1637" customFormat="1" customHeight="1" ht="0.75" hidden="1">
      <c r="A129" s="1782"/>
      <c r="B129" s="1782"/>
      <c r="C129" s="371" t="s">
        <v>1190</v>
      </c>
      <c r="D129" s="2464"/>
      <c r="E129" s="2206"/>
      <c r="F129" s="2385"/>
      <c r="G129" s="402"/>
      <c r="H129" s="1502"/>
      <c r="I129" s="653"/>
      <c r="J129" s="573"/>
      <c r="K129" s="1502"/>
      <c r="L129" s="216"/>
      <c r="M129" s="343"/>
      <c r="N129" s="336"/>
      <c r="O129" s="1626"/>
      <c r="P129" s="1626"/>
      <c r="AH129" s="1633">
        <v>0</v>
      </c>
    </row>
    <row s="1637" customFormat="1" customHeight="1" ht="18.75" hidden="1">
      <c r="A130" s="1782" t="s">
        <v>263</v>
      </c>
      <c r="B130" s="1782" t="s">
        <v>264</v>
      </c>
      <c r="C130" s="371"/>
      <c r="D130" s="2464"/>
      <c r="E130" s="2206"/>
      <c r="F130" s="2385" t="str">
        <f>INDEX(PT_DIFFERENTIATION_VTAR,MATCH(A130,PT_DIFFERENTIATION_VTAR_ID,0))</f>
        <v>Тариф на питьевую воду (питьевое водоснабжение)</v>
      </c>
      <c r="G130" s="2429" t="str">
        <f>INDEX(PT_DIFFERENTIATION_NTAR,MATCH(B130,PT_DIFFERENTIATION_NTAR_ID,0))</f>
        <v/>
      </c>
      <c r="H130" s="1864"/>
      <c r="I130" s="1741"/>
      <c r="J130" s="1775"/>
      <c r="K130" s="1780"/>
      <c r="L130" s="1864" t="s">
        <v>344</v>
      </c>
      <c r="M130" s="343"/>
      <c r="N130" s="336"/>
      <c r="O130" s="1626"/>
      <c r="P130" s="1626"/>
      <c r="AH130" s="1633">
        <v>0</v>
      </c>
    </row>
    <row s="1637" customFormat="1" customHeight="1" ht="18.75" hidden="1">
      <c r="A131" s="1782"/>
      <c r="B131" s="1782"/>
      <c r="C131" s="371" t="s">
        <v>1181</v>
      </c>
      <c r="D131" s="2464"/>
      <c r="E131" s="2206"/>
      <c r="F131" s="2385"/>
      <c r="G131" s="2429"/>
      <c r="H131" s="1502"/>
      <c r="I131" s="653" t="s">
        <v>1180</v>
      </c>
      <c r="J131" s="573"/>
      <c r="K131" s="1502"/>
      <c r="L131" s="216"/>
      <c r="M131" s="343"/>
      <c r="N131" s="336"/>
      <c r="O131" s="1626"/>
      <c r="P131" s="1626"/>
      <c r="AH131" s="1633">
        <v>0</v>
      </c>
    </row>
    <row s="1637" customFormat="1" customHeight="1" ht="0.75" hidden="1">
      <c r="A132" s="1782"/>
      <c r="B132" s="1782"/>
      <c r="C132" s="371" t="s">
        <v>1190</v>
      </c>
      <c r="D132" s="2464"/>
      <c r="E132" s="2206"/>
      <c r="F132" s="2385"/>
      <c r="G132" s="402"/>
      <c r="H132" s="1502"/>
      <c r="I132" s="653"/>
      <c r="J132" s="573"/>
      <c r="K132" s="1502"/>
      <c r="L132" s="216"/>
      <c r="M132" s="343"/>
      <c r="N132" s="336"/>
      <c r="O132" s="1626"/>
      <c r="P132" s="1626"/>
      <c r="AH132" s="1633">
        <v>0</v>
      </c>
    </row>
    <row s="1637" customFormat="1" customHeight="1" ht="18.75" hidden="1">
      <c r="A133" s="1782" t="s">
        <v>268</v>
      </c>
      <c r="B133" s="1782" t="s">
        <v>269</v>
      </c>
      <c r="C133" s="371"/>
      <c r="D133" s="2464"/>
      <c r="E133" s="2206"/>
      <c r="F133" s="2385" t="str">
        <f>INDEX(PT_DIFFERENTIATION_VTAR,MATCH(A133,PT_DIFFERENTIATION_VTAR_ID,0))</f>
        <v>Тариф на техническую воду</v>
      </c>
      <c r="G133" s="2429" t="str">
        <f>INDEX(PT_DIFFERENTIATION_NTAR,MATCH(B133,PT_DIFFERENTIATION_NTAR_ID,0))</f>
        <v/>
      </c>
      <c r="H133" s="1864"/>
      <c r="I133" s="1741"/>
      <c r="J133" s="1775"/>
      <c r="K133" s="1780"/>
      <c r="L133" s="1864" t="s">
        <v>344</v>
      </c>
      <c r="M133" s="343"/>
      <c r="N133" s="336"/>
      <c r="O133" s="1626"/>
      <c r="P133" s="1626"/>
      <c r="AH133" s="1633">
        <v>0</v>
      </c>
    </row>
    <row s="1637" customFormat="1" customHeight="1" ht="18.75" hidden="1">
      <c r="A134" s="1782"/>
      <c r="B134" s="1782"/>
      <c r="C134" s="371" t="s">
        <v>1181</v>
      </c>
      <c r="D134" s="2464"/>
      <c r="E134" s="2206"/>
      <c r="F134" s="2385"/>
      <c r="G134" s="2429"/>
      <c r="H134" s="1502"/>
      <c r="I134" s="653" t="s">
        <v>1180</v>
      </c>
      <c r="J134" s="573"/>
      <c r="K134" s="1502"/>
      <c r="L134" s="216"/>
      <c r="M134" s="343"/>
      <c r="N134" s="336"/>
      <c r="O134" s="1626"/>
      <c r="P134" s="1626"/>
      <c r="AH134" s="1633">
        <v>0</v>
      </c>
    </row>
    <row s="1637" customFormat="1" customHeight="1" ht="0.75" hidden="1">
      <c r="A135" s="1782"/>
      <c r="B135" s="1782"/>
      <c r="C135" s="371" t="s">
        <v>1190</v>
      </c>
      <c r="D135" s="2464"/>
      <c r="E135" s="2206"/>
      <c r="F135" s="2385"/>
      <c r="G135" s="402"/>
      <c r="H135" s="1502"/>
      <c r="I135" s="653"/>
      <c r="J135" s="573"/>
      <c r="K135" s="1502"/>
      <c r="L135" s="216"/>
      <c r="M135" s="343"/>
      <c r="N135" s="336"/>
      <c r="O135" s="1626"/>
      <c r="P135" s="1626"/>
      <c r="AH135" s="1633">
        <v>0</v>
      </c>
    </row>
    <row s="1637" customFormat="1" customHeight="1" ht="18.75" hidden="1">
      <c r="A136" s="1782" t="s">
        <v>273</v>
      </c>
      <c r="B136" s="1782" t="s">
        <v>274</v>
      </c>
      <c r="C136" s="371"/>
      <c r="D136" s="2464"/>
      <c r="E136" s="2206"/>
      <c r="F136" s="2385" t="str">
        <f>INDEX(PT_DIFFERENTIATION_VTAR,MATCH(A136,PT_DIFFERENTIATION_VTAR_ID,0))</f>
        <v>Тариф на транспортировку воды</v>
      </c>
      <c r="G136" s="2429" t="str">
        <f>INDEX(PT_DIFFERENTIATION_NTAR,MATCH(B136,PT_DIFFERENTIATION_NTAR_ID,0))</f>
        <v/>
      </c>
      <c r="H136" s="1864"/>
      <c r="I136" s="1741"/>
      <c r="J136" s="1775"/>
      <c r="K136" s="1780"/>
      <c r="L136" s="1864" t="s">
        <v>344</v>
      </c>
      <c r="M136" s="343"/>
      <c r="N136" s="336"/>
      <c r="O136" s="1626"/>
      <c r="P136" s="1626"/>
      <c r="AH136" s="1633">
        <v>0</v>
      </c>
    </row>
    <row s="1637" customFormat="1" customHeight="1" ht="18.75" hidden="1">
      <c r="A137" s="1782"/>
      <c r="B137" s="1782"/>
      <c r="C137" s="371" t="s">
        <v>1181</v>
      </c>
      <c r="D137" s="2464"/>
      <c r="E137" s="2206"/>
      <c r="F137" s="2385"/>
      <c r="G137" s="2429"/>
      <c r="H137" s="1502"/>
      <c r="I137" s="653" t="s">
        <v>1180</v>
      </c>
      <c r="J137" s="573"/>
      <c r="K137" s="1502"/>
      <c r="L137" s="216"/>
      <c r="M137" s="343"/>
      <c r="N137" s="336"/>
      <c r="O137" s="1626"/>
      <c r="P137" s="1626"/>
      <c r="AH137" s="1633">
        <v>0</v>
      </c>
    </row>
    <row s="1637" customFormat="1" customHeight="1" ht="0.75" hidden="1">
      <c r="A138" s="1782"/>
      <c r="B138" s="1782"/>
      <c r="C138" s="371" t="s">
        <v>1190</v>
      </c>
      <c r="D138" s="2464"/>
      <c r="E138" s="2206"/>
      <c r="F138" s="2385"/>
      <c r="G138" s="402"/>
      <c r="H138" s="1502"/>
      <c r="I138" s="653"/>
      <c r="J138" s="573"/>
      <c r="K138" s="1502"/>
      <c r="L138" s="216"/>
      <c r="M138" s="343"/>
      <c r="N138" s="336"/>
      <c r="O138" s="1626"/>
      <c r="P138" s="1626"/>
      <c r="AH138" s="1633">
        <v>0</v>
      </c>
    </row>
    <row s="1637" customFormat="1" customHeight="1" ht="18.75" hidden="1">
      <c r="A139" s="1782" t="s">
        <v>278</v>
      </c>
      <c r="B139" s="1782" t="s">
        <v>279</v>
      </c>
      <c r="C139" s="371"/>
      <c r="D139" s="2464"/>
      <c r="E139" s="2206"/>
      <c r="F139" s="2385" t="str">
        <f>INDEX(PT_DIFFERENTIATION_VTAR,MATCH(A139,PT_DIFFERENTIATION_VTAR_ID,0))</f>
        <v>Тариф на подвоз воды</v>
      </c>
      <c r="G139" s="2429" t="str">
        <f>INDEX(PT_DIFFERENTIATION_NTAR,MATCH(B139,PT_DIFFERENTIATION_NTAR_ID,0))</f>
        <v/>
      </c>
      <c r="H139" s="1864"/>
      <c r="I139" s="1741"/>
      <c r="J139" s="1775"/>
      <c r="K139" s="1780"/>
      <c r="L139" s="1864" t="s">
        <v>344</v>
      </c>
      <c r="M139" s="343"/>
      <c r="N139" s="336"/>
      <c r="O139" s="1626"/>
      <c r="P139" s="1626"/>
      <c r="AH139" s="1633">
        <v>0</v>
      </c>
    </row>
    <row s="1637" customFormat="1" customHeight="1" ht="18.75" hidden="1">
      <c r="A140" s="1782"/>
      <c r="B140" s="1782"/>
      <c r="C140" s="371" t="s">
        <v>1181</v>
      </c>
      <c r="D140" s="2464"/>
      <c r="E140" s="2206"/>
      <c r="F140" s="2385"/>
      <c r="G140" s="2429"/>
      <c r="H140" s="1502"/>
      <c r="I140" s="653" t="s">
        <v>1180</v>
      </c>
      <c r="J140" s="573"/>
      <c r="K140" s="1502"/>
      <c r="L140" s="216"/>
      <c r="M140" s="343"/>
      <c r="N140" s="336"/>
      <c r="O140" s="1626"/>
      <c r="P140" s="1626"/>
      <c r="AH140" s="1633">
        <v>0</v>
      </c>
    </row>
    <row s="1637" customFormat="1" customHeight="1" ht="0.75" hidden="1">
      <c r="A141" s="1782"/>
      <c r="B141" s="1782"/>
      <c r="C141" s="371" t="s">
        <v>1190</v>
      </c>
      <c r="D141" s="2464"/>
      <c r="E141" s="2206"/>
      <c r="F141" s="2385"/>
      <c r="G141" s="402"/>
      <c r="H141" s="1502"/>
      <c r="I141" s="653"/>
      <c r="J141" s="573"/>
      <c r="K141" s="1502"/>
      <c r="L141" s="216"/>
      <c r="M141" s="343"/>
      <c r="N141" s="336"/>
      <c r="O141" s="1626"/>
      <c r="P141" s="1626"/>
      <c r="AH141" s="1633">
        <v>0</v>
      </c>
    </row>
    <row s="1637" customFormat="1" customHeight="1" ht="18.75" hidden="1">
      <c r="A142" s="1782" t="s">
        <v>283</v>
      </c>
      <c r="B142" s="1782" t="s">
        <v>284</v>
      </c>
      <c r="C142" s="371"/>
      <c r="D142" s="2464"/>
      <c r="E142" s="2206"/>
      <c r="F142" s="2385" t="str">
        <f>INDEX(PT_DIFFERENTIATION_VTAR,MATCH(A142,PT_DIFFERENTIATION_VTAR_ID,0))</f>
        <v>Тариф на подключение (технологическое присоединение) к централизованной системе холодного водоснабжения</v>
      </c>
      <c r="G142" s="2429" t="str">
        <f>INDEX(PT_DIFFERENTIATION_NTAR,MATCH(B142,PT_DIFFERENTIATION_NTAR_ID,0))</f>
        <v/>
      </c>
      <c r="H142" s="1864"/>
      <c r="I142" s="1741"/>
      <c r="J142" s="1775"/>
      <c r="K142" s="1780"/>
      <c r="L142" s="1864" t="s">
        <v>344</v>
      </c>
      <c r="M142" s="343"/>
      <c r="N142" s="336"/>
      <c r="O142" s="1626"/>
      <c r="P142" s="1626"/>
      <c r="AH142" s="1633">
        <v>0</v>
      </c>
    </row>
    <row s="1637" customFormat="1" customHeight="1" ht="18.75" hidden="1">
      <c r="A143" s="1782"/>
      <c r="B143" s="1782"/>
      <c r="C143" s="371" t="s">
        <v>1181</v>
      </c>
      <c r="D143" s="2464"/>
      <c r="E143" s="2206"/>
      <c r="F143" s="2385"/>
      <c r="G143" s="2429"/>
      <c r="H143" s="1502"/>
      <c r="I143" s="653" t="s">
        <v>1180</v>
      </c>
      <c r="J143" s="573"/>
      <c r="K143" s="1502"/>
      <c r="L143" s="216"/>
      <c r="M143" s="343"/>
      <c r="N143" s="336"/>
      <c r="O143" s="1626"/>
      <c r="P143" s="1626"/>
      <c r="AH143" s="1633">
        <v>0</v>
      </c>
    </row>
    <row s="1637" customFormat="1" customHeight="1" ht="0.75" hidden="1">
      <c r="A144" s="1782"/>
      <c r="B144" s="1782"/>
      <c r="C144" s="371" t="s">
        <v>1190</v>
      </c>
      <c r="D144" s="2464"/>
      <c r="E144" s="2206"/>
      <c r="F144" s="2385"/>
      <c r="G144" s="402"/>
      <c r="H144" s="1502"/>
      <c r="I144" s="653"/>
      <c r="J144" s="573"/>
      <c r="K144" s="1502"/>
      <c r="L144" s="216"/>
      <c r="M144" s="343"/>
      <c r="N144" s="336"/>
      <c r="O144" s="1626"/>
      <c r="P144" s="1626"/>
      <c r="AH144" s="1633">
        <v>0</v>
      </c>
    </row>
    <row s="1637" customFormat="1" customHeight="1" ht="18.75" hidden="1">
      <c r="A145" s="1782" t="s">
        <v>288</v>
      </c>
      <c r="B145" s="1782" t="s">
        <v>289</v>
      </c>
      <c r="C145" s="371"/>
      <c r="D145" s="2464"/>
      <c r="E145" s="2206"/>
      <c r="F145" s="2385" t="str">
        <f>INDEX(PT_DIFFERENTIATION_VTAR,MATCH(A145,PT_DIFFERENTIATION_VTAR_ID,0))</f>
        <v>Тариф на горячую воду (горячее водоснабжение)</v>
      </c>
      <c r="G145" s="2429" t="str">
        <f>INDEX(PT_DIFFERENTIATION_NTAR,MATCH(B145,PT_DIFFERENTIATION_NTAR_ID,0))</f>
        <v/>
      </c>
      <c r="H145" s="1864"/>
      <c r="I145" s="1741"/>
      <c r="J145" s="1775"/>
      <c r="K145" s="1780"/>
      <c r="L145" s="1864" t="s">
        <v>344</v>
      </c>
      <c r="M145" s="343"/>
      <c r="N145" s="336"/>
      <c r="O145" s="1626"/>
      <c r="P145" s="1626"/>
      <c r="AH145" s="1633">
        <v>0</v>
      </c>
    </row>
    <row s="1637" customFormat="1" customHeight="1" ht="18.75" hidden="1">
      <c r="A146" s="1782"/>
      <c r="B146" s="1782"/>
      <c r="C146" s="371" t="s">
        <v>1181</v>
      </c>
      <c r="D146" s="2464"/>
      <c r="E146" s="2206"/>
      <c r="F146" s="2385"/>
      <c r="G146" s="2429"/>
      <c r="H146" s="1502"/>
      <c r="I146" s="653" t="s">
        <v>1180</v>
      </c>
      <c r="J146" s="573"/>
      <c r="K146" s="1502"/>
      <c r="L146" s="216"/>
      <c r="M146" s="343"/>
      <c r="N146" s="336"/>
      <c r="O146" s="1626"/>
      <c r="P146" s="1626"/>
      <c r="AH146" s="1633">
        <v>0</v>
      </c>
    </row>
    <row s="1637" customFormat="1" customHeight="1" ht="0.75" hidden="1">
      <c r="A147" s="1782"/>
      <c r="B147" s="1782"/>
      <c r="C147" s="371" t="s">
        <v>1190</v>
      </c>
      <c r="D147" s="2464"/>
      <c r="E147" s="2206"/>
      <c r="F147" s="2385"/>
      <c r="G147" s="402"/>
      <c r="H147" s="1502"/>
      <c r="I147" s="653"/>
      <c r="J147" s="573"/>
      <c r="K147" s="1502"/>
      <c r="L147" s="216"/>
      <c r="M147" s="343"/>
      <c r="N147" s="336"/>
      <c r="O147" s="1626"/>
      <c r="P147" s="1626"/>
      <c r="AH147" s="1633">
        <v>0</v>
      </c>
    </row>
    <row s="1637" customFormat="1" customHeight="1" ht="18.75" hidden="1">
      <c r="A148" s="1782" t="s">
        <v>293</v>
      </c>
      <c r="B148" s="1782" t="s">
        <v>294</v>
      </c>
      <c r="C148" s="371"/>
      <c r="D148" s="2464"/>
      <c r="E148" s="2206"/>
      <c r="F148" s="2385" t="str">
        <f>INDEX(PT_DIFFERENTIATION_VTAR,MATCH(A148,PT_DIFFERENTIATION_VTAR_ID,0))</f>
        <v>Тариф на транспортировку горячей воды</v>
      </c>
      <c r="G148" s="2429" t="str">
        <f>INDEX(PT_DIFFERENTIATION_NTAR,MATCH(B148,PT_DIFFERENTIATION_NTAR_ID,0))</f>
        <v/>
      </c>
      <c r="H148" s="1864"/>
      <c r="I148" s="1741"/>
      <c r="J148" s="1775"/>
      <c r="K148" s="1780"/>
      <c r="L148" s="1864" t="s">
        <v>344</v>
      </c>
      <c r="M148" s="343"/>
      <c r="N148" s="336"/>
      <c r="O148" s="1626"/>
      <c r="P148" s="1626"/>
      <c r="AH148" s="1633">
        <v>0</v>
      </c>
    </row>
    <row s="1637" customFormat="1" customHeight="1" ht="18.75" hidden="1">
      <c r="A149" s="1782"/>
      <c r="B149" s="1782"/>
      <c r="C149" s="371" t="s">
        <v>1181</v>
      </c>
      <c r="D149" s="2464"/>
      <c r="E149" s="2206"/>
      <c r="F149" s="2385"/>
      <c r="G149" s="2429"/>
      <c r="H149" s="1502"/>
      <c r="I149" s="653" t="s">
        <v>1180</v>
      </c>
      <c r="J149" s="573"/>
      <c r="K149" s="1502"/>
      <c r="L149" s="216"/>
      <c r="M149" s="343"/>
      <c r="N149" s="336"/>
      <c r="O149" s="1626"/>
      <c r="P149" s="1626"/>
      <c r="AH149" s="1633">
        <v>0</v>
      </c>
    </row>
    <row s="1637" customFormat="1" customHeight="1" ht="0.75" hidden="1">
      <c r="A150" s="1782"/>
      <c r="B150" s="1782"/>
      <c r="C150" s="371" t="s">
        <v>1190</v>
      </c>
      <c r="D150" s="2464"/>
      <c r="E150" s="2206"/>
      <c r="F150" s="2385"/>
      <c r="G150" s="402"/>
      <c r="H150" s="1502"/>
      <c r="I150" s="653"/>
      <c r="J150" s="573"/>
      <c r="K150" s="1502"/>
      <c r="L150" s="216"/>
      <c r="M150" s="343"/>
      <c r="N150" s="336"/>
      <c r="O150" s="1626"/>
      <c r="P150" s="1626"/>
      <c r="AH150" s="1633">
        <v>0</v>
      </c>
    </row>
    <row s="1637" customFormat="1" customHeight="1" ht="18.75" hidden="1">
      <c r="A151" s="1782" t="s">
        <v>298</v>
      </c>
      <c r="B151" s="1782" t="s">
        <v>299</v>
      </c>
      <c r="C151" s="371"/>
      <c r="D151" s="2464"/>
      <c r="E151" s="2206"/>
      <c r="F151" s="2385" t="str">
        <f>INDEX(PT_DIFFERENTIATION_VTAR,MATCH(A151,PT_DIFFERENTIATION_VTAR_ID,0))</f>
        <v>Тариф на подключение (технологическое присоединение) к централизованной системе горячего водоснабжения</v>
      </c>
      <c r="G151" s="2429" t="str">
        <f>INDEX(PT_DIFFERENTIATION_NTAR,MATCH(B151,PT_DIFFERENTIATION_NTAR_ID,0))</f>
        <v/>
      </c>
      <c r="H151" s="1864"/>
      <c r="I151" s="1741"/>
      <c r="J151" s="1775"/>
      <c r="K151" s="1780"/>
      <c r="L151" s="1864" t="s">
        <v>344</v>
      </c>
      <c r="M151" s="343"/>
      <c r="N151" s="336"/>
      <c r="O151" s="1626"/>
      <c r="P151" s="1626"/>
      <c r="AH151" s="1633">
        <v>0</v>
      </c>
    </row>
    <row s="1637" customFormat="1" customHeight="1" ht="18.75" hidden="1">
      <c r="A152" s="1782"/>
      <c r="B152" s="1782"/>
      <c r="C152" s="371" t="s">
        <v>1181</v>
      </c>
      <c r="D152" s="2464"/>
      <c r="E152" s="2206"/>
      <c r="F152" s="2385"/>
      <c r="G152" s="2429"/>
      <c r="H152" s="1502"/>
      <c r="I152" s="653" t="s">
        <v>1180</v>
      </c>
      <c r="J152" s="573"/>
      <c r="K152" s="1502"/>
      <c r="L152" s="216"/>
      <c r="M152" s="343"/>
      <c r="N152" s="336"/>
      <c r="O152" s="1626"/>
      <c r="P152" s="1626"/>
      <c r="AH152" s="1633">
        <v>0</v>
      </c>
    </row>
    <row s="1637" customFormat="1" customHeight="1" ht="0.75" hidden="1">
      <c r="A153" s="1782"/>
      <c r="B153" s="1782"/>
      <c r="C153" s="371" t="s">
        <v>1190</v>
      </c>
      <c r="D153" s="2464"/>
      <c r="E153" s="2206"/>
      <c r="F153" s="2385"/>
      <c r="G153" s="402"/>
      <c r="H153" s="1502"/>
      <c r="I153" s="653"/>
      <c r="J153" s="573"/>
      <c r="K153" s="1502"/>
      <c r="L153" s="216"/>
      <c r="M153" s="343"/>
      <c r="N153" s="336"/>
      <c r="O153" s="1626"/>
      <c r="P153" s="1626"/>
      <c r="AH153" s="1633">
        <v>0</v>
      </c>
    </row>
    <row s="1637" customFormat="1" customHeight="1" ht="18.75" hidden="1">
      <c r="A154" s="1782" t="s">
        <v>303</v>
      </c>
      <c r="B154" s="1782" t="s">
        <v>304</v>
      </c>
      <c r="C154" s="371"/>
      <c r="D154" s="2464"/>
      <c r="E154" s="2206"/>
      <c r="F154" s="2385" t="str">
        <f>INDEX(PT_DIFFERENTIATION_VTAR,MATCH(A154,PT_DIFFERENTIATION_VTAR_ID,0))</f>
        <v>Тариф на водоотведение</v>
      </c>
      <c r="G154" s="2429" t="str">
        <f>INDEX(PT_DIFFERENTIATION_NTAR,MATCH(B154,PT_DIFFERENTIATION_NTAR_ID,0))</f>
        <v/>
      </c>
      <c r="H154" s="1864"/>
      <c r="I154" s="1741"/>
      <c r="J154" s="1775"/>
      <c r="K154" s="1780"/>
      <c r="L154" s="1864" t="s">
        <v>344</v>
      </c>
      <c r="M154" s="343"/>
      <c r="N154" s="336"/>
      <c r="O154" s="1626"/>
      <c r="P154" s="1626"/>
      <c r="AH154" s="1633">
        <v>0</v>
      </c>
    </row>
    <row s="1637" customFormat="1" customHeight="1" ht="18.75" hidden="1">
      <c r="A155" s="1782"/>
      <c r="B155" s="1782"/>
      <c r="C155" s="371" t="s">
        <v>1181</v>
      </c>
      <c r="D155" s="2464"/>
      <c r="E155" s="2206"/>
      <c r="F155" s="2385"/>
      <c r="G155" s="2429"/>
      <c r="H155" s="1502"/>
      <c r="I155" s="653" t="s">
        <v>1180</v>
      </c>
      <c r="J155" s="573"/>
      <c r="K155" s="1502"/>
      <c r="L155" s="216"/>
      <c r="M155" s="343"/>
      <c r="N155" s="336"/>
      <c r="O155" s="1626"/>
      <c r="P155" s="1626"/>
      <c r="AH155" s="1633">
        <v>0</v>
      </c>
    </row>
    <row s="1637" customFormat="1" customHeight="1" ht="0.75" hidden="1">
      <c r="A156" s="1782"/>
      <c r="B156" s="1782"/>
      <c r="C156" s="371" t="s">
        <v>1190</v>
      </c>
      <c r="D156" s="2464"/>
      <c r="E156" s="2206"/>
      <c r="F156" s="2385"/>
      <c r="G156" s="402"/>
      <c r="H156" s="1502"/>
      <c r="I156" s="653"/>
      <c r="J156" s="573"/>
      <c r="K156" s="1502"/>
      <c r="L156" s="216"/>
      <c r="M156" s="343"/>
      <c r="N156" s="336"/>
      <c r="O156" s="1626"/>
      <c r="P156" s="1626"/>
      <c r="AH156" s="1633">
        <v>0</v>
      </c>
    </row>
    <row s="1637" customFormat="1" customHeight="1" ht="18.75" hidden="1">
      <c r="A157" s="1782" t="s">
        <v>308</v>
      </c>
      <c r="B157" s="1782" t="s">
        <v>309</v>
      </c>
      <c r="C157" s="371"/>
      <c r="D157" s="2464"/>
      <c r="E157" s="2206"/>
      <c r="F157" s="2385" t="str">
        <f>INDEX(PT_DIFFERENTIATION_VTAR,MATCH(A157,PT_DIFFERENTIATION_VTAR_ID,0))</f>
        <v>Тариф на транспортировку сточных вод</v>
      </c>
      <c r="G157" s="2429" t="str">
        <f>INDEX(PT_DIFFERENTIATION_NTAR,MATCH(B157,PT_DIFFERENTIATION_NTAR_ID,0))</f>
        <v/>
      </c>
      <c r="H157" s="1864"/>
      <c r="I157" s="1741"/>
      <c r="J157" s="1775"/>
      <c r="K157" s="1780"/>
      <c r="L157" s="1864" t="s">
        <v>344</v>
      </c>
      <c r="M157" s="343"/>
      <c r="N157" s="336"/>
      <c r="O157" s="1626"/>
      <c r="P157" s="1626"/>
      <c r="AH157" s="1633">
        <v>0</v>
      </c>
    </row>
    <row s="1637" customFormat="1" customHeight="1" ht="18.75" hidden="1">
      <c r="A158" s="1782"/>
      <c r="B158" s="1782"/>
      <c r="C158" s="371" t="s">
        <v>1181</v>
      </c>
      <c r="D158" s="2464"/>
      <c r="E158" s="2206"/>
      <c r="F158" s="2385"/>
      <c r="G158" s="2429"/>
      <c r="H158" s="1502"/>
      <c r="I158" s="653" t="s">
        <v>1180</v>
      </c>
      <c r="J158" s="573"/>
      <c r="K158" s="1502"/>
      <c r="L158" s="216"/>
      <c r="M158" s="343"/>
      <c r="N158" s="336"/>
      <c r="O158" s="1626"/>
      <c r="P158" s="1626"/>
      <c r="AH158" s="1633">
        <v>0</v>
      </c>
    </row>
    <row s="1637" customFormat="1" customHeight="1" ht="0.75" hidden="1">
      <c r="A159" s="1782"/>
      <c r="B159" s="1782"/>
      <c r="C159" s="371" t="s">
        <v>1190</v>
      </c>
      <c r="D159" s="2464"/>
      <c r="E159" s="2206"/>
      <c r="F159" s="2385"/>
      <c r="G159" s="402"/>
      <c r="H159" s="1502"/>
      <c r="I159" s="653"/>
      <c r="J159" s="573"/>
      <c r="K159" s="1502"/>
      <c r="L159" s="216"/>
      <c r="M159" s="343"/>
      <c r="N159" s="336"/>
      <c r="O159" s="1626"/>
      <c r="P159" s="1626"/>
      <c r="AH159" s="1633">
        <v>0</v>
      </c>
    </row>
    <row s="1637" customFormat="1" customHeight="1" ht="18.75" hidden="1">
      <c r="A160" s="1782" t="s">
        <v>313</v>
      </c>
      <c r="B160" s="1782" t="s">
        <v>314</v>
      </c>
      <c r="C160" s="371"/>
      <c r="D160" s="2464"/>
      <c r="E160" s="2206"/>
      <c r="F160" s="2385" t="str">
        <f>INDEX(PT_DIFFERENTIATION_VTAR,MATCH(A160,PT_DIFFERENTIATION_VTAR_ID,0))</f>
        <v>Тариф на подключение (технологическое присоединение) к централизованной системе водоотведения</v>
      </c>
      <c r="G160" s="2429" t="str">
        <f>INDEX(PT_DIFFERENTIATION_NTAR,MATCH(B160,PT_DIFFERENTIATION_NTAR_ID,0))</f>
        <v/>
      </c>
      <c r="H160" s="1864"/>
      <c r="I160" s="1741"/>
      <c r="J160" s="1775"/>
      <c r="K160" s="1780"/>
      <c r="L160" s="1864" t="s">
        <v>344</v>
      </c>
      <c r="M160" s="343"/>
      <c r="N160" s="336"/>
      <c r="O160" s="1626"/>
      <c r="P160" s="1626"/>
      <c r="AH160" s="1633">
        <v>0</v>
      </c>
    </row>
    <row s="1637" customFormat="1" customHeight="1" ht="18.75" hidden="1">
      <c r="A161" s="1782"/>
      <c r="B161" s="1782"/>
      <c r="C161" s="371" t="s">
        <v>1181</v>
      </c>
      <c r="D161" s="2464"/>
      <c r="E161" s="2206"/>
      <c r="F161" s="2385"/>
      <c r="G161" s="2429"/>
      <c r="H161" s="1502"/>
      <c r="I161" s="653" t="s">
        <v>1180</v>
      </c>
      <c r="J161" s="573"/>
      <c r="K161" s="1502"/>
      <c r="L161" s="216"/>
      <c r="M161" s="343"/>
      <c r="N161" s="336"/>
      <c r="O161" s="1626"/>
      <c r="P161" s="1626"/>
      <c r="AH161" s="1633">
        <v>0</v>
      </c>
    </row>
    <row s="1637" customFormat="1" customHeight="1" ht="1.05">
      <c r="A162" s="1782"/>
      <c r="B162" s="1782"/>
      <c r="C162" s="371" t="s">
        <v>1190</v>
      </c>
      <c r="D162" s="2464"/>
      <c r="E162" s="2206"/>
      <c r="F162" s="2385"/>
      <c r="G162" s="402"/>
      <c r="H162" s="1502"/>
      <c r="I162" s="653"/>
      <c r="J162" s="573"/>
      <c r="K162" s="1502"/>
      <c r="L162" s="216"/>
      <c r="M162" s="343"/>
      <c r="N162" s="336"/>
      <c r="O162" s="1626"/>
      <c r="P162" s="1626"/>
      <c r="AH162" s="1633">
        <v>1</v>
      </c>
    </row>
    <row customHeight="1" ht="19.95">
      <c r="A163" s="1782"/>
      <c r="B163" s="1782"/>
      <c r="D163" s="378"/>
      <c r="E163" s="149" t="s">
        <v>92</v>
      </c>
      <c r="F163"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3" s="2462"/>
      <c r="H163" s="2462"/>
      <c r="I163" s="2462"/>
      <c r="J163" s="2462"/>
      <c r="K163" s="2462"/>
      <c r="L163" s="2462"/>
      <c r="M163" s="299"/>
      <c r="N163" s="336"/>
      <c r="AH163" s="376">
        <v>19</v>
      </c>
    </row>
    <row s="1637" customFormat="1" customHeight="1" ht="60.75" hidden="1">
      <c r="A164" s="1782" t="s">
        <v>166</v>
      </c>
      <c r="B164" s="1782" t="s">
        <v>167</v>
      </c>
      <c r="C164" s="371"/>
      <c r="D164" s="2464"/>
      <c r="E164" s="2206"/>
      <c r="F164" s="2385" t="str">
        <f>INDEX(PT_DIFFERENTIATION_VTAR,MATCH(A164,PT_DIFFERENTIATION_VTAR_ID,0))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4" s="2429" t="str">
        <f>INDEX(PT_DIFFERENTIATION_NTAR,MATCH(B164,PT_DIFFERENTIATION_NTAR_ID,0))</f>
        <v/>
      </c>
      <c r="H164" s="1864"/>
      <c r="I164" s="1741"/>
      <c r="J164" s="1775"/>
      <c r="K164" s="1780"/>
      <c r="L164" s="1864" t="s">
        <v>344</v>
      </c>
      <c r="M16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4" s="336"/>
      <c r="O164" s="1626"/>
      <c r="P164" s="1626"/>
      <c r="AH164" s="1633">
        <v>0</v>
      </c>
    </row>
    <row s="1637" customFormat="1" customHeight="1" ht="18.75" hidden="1">
      <c r="A165" s="1782"/>
      <c r="B165" s="1782"/>
      <c r="C165" s="371" t="s">
        <v>1181</v>
      </c>
      <c r="D165" s="2464"/>
      <c r="E165" s="2206"/>
      <c r="F165" s="2385"/>
      <c r="G165" s="2429"/>
      <c r="H165" s="1502"/>
      <c r="I165" s="653" t="s">
        <v>1180</v>
      </c>
      <c r="J165" s="573"/>
      <c r="K165" s="1502"/>
      <c r="L165" s="216"/>
      <c r="M165" s="2172"/>
      <c r="N165" s="336"/>
      <c r="O165" s="1626"/>
      <c r="P165" s="1626"/>
      <c r="AH165" s="1633">
        <v>0</v>
      </c>
    </row>
    <row s="1637" customFormat="1" customHeight="1" ht="0.75" hidden="1">
      <c r="A166" s="1782"/>
      <c r="B166" s="1782"/>
      <c r="C166" s="371" t="s">
        <v>1190</v>
      </c>
      <c r="D166" s="2464"/>
      <c r="E166" s="2206"/>
      <c r="F166" s="2385"/>
      <c r="G166" s="402"/>
      <c r="H166" s="1502"/>
      <c r="I166" s="653"/>
      <c r="J166" s="573"/>
      <c r="K166" s="1502"/>
      <c r="L166" s="216"/>
      <c r="M166" s="2172"/>
      <c r="N166" s="336"/>
      <c r="O166" s="1626"/>
      <c r="P166" s="1626"/>
      <c r="AH166" s="1633">
        <v>0</v>
      </c>
    </row>
    <row s="1637" customFormat="1" customHeight="1" ht="45">
      <c r="A167" s="1782" t="s">
        <v>174</v>
      </c>
      <c r="B167" s="1782" t="s">
        <v>175</v>
      </c>
      <c r="C167" s="371"/>
      <c r="D167" s="2464"/>
      <c r="E167" s="2206"/>
      <c r="F167" s="2385" t="str">
        <f>INDEX(PT_DIFFERENTIATION_VTAR,MATCH(A167,PT_DIFFERENTIATION_VTAR_ID,0))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67" s="2429" t="str">
        <f>INDEX(PT_DIFFERENTIATION_NTAR,MATCH(B167,PT_DIFFERENTIATION_NTAR_ID,0))</f>
        <v>Тариф на тепловую энергию г.п. Белоярский</v>
      </c>
      <c r="H167" s="1864"/>
      <c r="I167" s="1741">
        <v>46023</v>
      </c>
      <c r="J167" s="1775">
        <v>46387</v>
      </c>
      <c r="K167" s="1780">
        <v>154.448</v>
      </c>
      <c r="L167" s="1864" t="s">
        <v>344</v>
      </c>
      <c r="M167" s="2173"/>
      <c r="N167" s="336"/>
      <c r="O167" s="1626"/>
      <c r="P167" s="1626"/>
      <c r="AH167" s="1633">
        <v>0</v>
      </c>
    </row>
    <row s="1637" customFormat="1" customHeight="1" ht="18.75">
      <c r="A168" s="1782"/>
      <c r="B168" s="1782"/>
      <c r="C168" s="371" t="s">
        <v>1181</v>
      </c>
      <c r="D168" s="2464"/>
      <c r="E168" s="2206"/>
      <c r="F168" s="2385"/>
      <c r="G168" s="2429"/>
      <c r="H168" s="1502"/>
      <c r="I168" s="653" t="s">
        <v>1180</v>
      </c>
      <c r="J168" s="573"/>
      <c r="K168" s="1502"/>
      <c r="L168" s="216"/>
      <c r="M168" s="1863"/>
      <c r="N168" s="336"/>
      <c r="O168" s="1626"/>
      <c r="P168" s="1626"/>
      <c r="AH168" s="1633">
        <v>0</v>
      </c>
    </row>
    <row s="1637" customFormat="1" customHeight="1" ht="18.75">
      <c r="A169" s="1825" t="s">
        <v>174</v>
      </c>
      <c r="B169" s="1825" t="s">
        <v>183</v>
      </c>
      <c r="C169" s="1689"/>
      <c r="D169" s="346"/>
      <c r="E169" s="1033"/>
      <c r="F169" s="1033"/>
      <c r="G169" s="2429" t="str">
        <f>INDEX(PT_DIFFERENTIATION_NTAR,MATCH(B169,PT_DIFFERENTIATION_NTAR_ID,0))</f>
        <v>Тариф на тепловую энергию с.п. Верхнеказымский</v>
      </c>
      <c r="H169" s="2273"/>
      <c r="I169" s="1741">
        <v>46023</v>
      </c>
      <c r="J169" s="1775">
        <v>46387</v>
      </c>
      <c r="K169" s="1780">
        <v>2.591</v>
      </c>
      <c r="L169" s="2273" t="s">
        <v>344</v>
      </c>
      <c r="M169" s="2320"/>
      <c r="N169" s="620"/>
      <c r="O169" s="1626"/>
      <c r="P169" s="1626"/>
      <c r="Q169" s="1637"/>
      <c r="R169" s="1637"/>
      <c r="S169" s="1637"/>
      <c r="T169" s="1637"/>
      <c r="U169" s="1637"/>
      <c r="V169" s="1637"/>
      <c r="W169" s="1637"/>
      <c r="X169" s="1637"/>
      <c r="Y169" s="1637"/>
      <c r="Z169" s="1637"/>
      <c r="AA169" s="1637"/>
      <c r="AB169" s="1637"/>
      <c r="AC169" s="1637"/>
      <c r="AD169" s="1637"/>
      <c r="AE169" s="1637"/>
      <c r="AF169" s="1637"/>
      <c r="AG169" s="1637"/>
      <c r="AH169" s="1637">
        <v>0</v>
      </c>
    </row>
    <row s="1637" customFormat="1" customHeight="1" ht="18.75">
      <c r="A170" s="1825"/>
      <c r="B170" s="1825"/>
      <c r="C170" s="1689" t="s">
        <v>1181</v>
      </c>
      <c r="D170" s="346"/>
      <c r="E170" s="1033"/>
      <c r="F170" s="1033"/>
      <c r="G170" s="2429"/>
      <c r="H170" s="2671"/>
      <c r="I170" s="2683" t="s">
        <v>1180</v>
      </c>
      <c r="J170" s="2673"/>
      <c r="K170" s="2671"/>
      <c r="L170" s="2674"/>
      <c r="M170" s="2320"/>
      <c r="N170" s="620"/>
      <c r="O170" s="1626"/>
      <c r="P170" s="1626"/>
      <c r="Q170" s="1637"/>
      <c r="R170" s="1637"/>
      <c r="S170" s="1637"/>
      <c r="T170" s="1637"/>
      <c r="U170" s="1637"/>
      <c r="V170" s="1637"/>
      <c r="W170" s="1637"/>
      <c r="X170" s="1637"/>
      <c r="Y170" s="1637"/>
      <c r="Z170" s="1637"/>
      <c r="AA170" s="1637"/>
      <c r="AB170" s="1637"/>
      <c r="AC170" s="1637"/>
      <c r="AD170" s="1637"/>
      <c r="AE170" s="1637"/>
      <c r="AF170" s="1637"/>
      <c r="AG170" s="1637"/>
      <c r="AH170" s="1637">
        <v>0</v>
      </c>
    </row>
    <row s="1637" customFormat="1" customHeight="1" ht="18.75">
      <c r="A171" s="1825" t="s">
        <v>174</v>
      </c>
      <c r="B171" s="1825" t="s">
        <v>188</v>
      </c>
      <c r="C171" s="1689"/>
      <c r="D171" s="346"/>
      <c r="E171" s="1033"/>
      <c r="F171" s="1033"/>
      <c r="G171" s="2429" t="str">
        <f>INDEX(PT_DIFFERENTIATION_NTAR,MATCH(B171,PT_DIFFERENTIATION_NTAR_ID,0))</f>
        <v>Тепловая энергия с. Казым</v>
      </c>
      <c r="H171" s="2273"/>
      <c r="I171" s="1741">
        <v>46023</v>
      </c>
      <c r="J171" s="1775">
        <v>46387</v>
      </c>
      <c r="K171" s="1780">
        <v>5.71</v>
      </c>
      <c r="L171" s="2273" t="s">
        <v>344</v>
      </c>
      <c r="M171" s="2320"/>
      <c r="N171" s="620"/>
      <c r="O171" s="1626"/>
      <c r="P171" s="1626"/>
      <c r="Q171" s="1637"/>
      <c r="R171" s="1637"/>
      <c r="S171" s="1637"/>
      <c r="T171" s="1637"/>
      <c r="U171" s="1637"/>
      <c r="V171" s="1637"/>
      <c r="W171" s="1637"/>
      <c r="X171" s="1637"/>
      <c r="Y171" s="1637"/>
      <c r="Z171" s="1637"/>
      <c r="AA171" s="1637"/>
      <c r="AB171" s="1637"/>
      <c r="AC171" s="1637"/>
      <c r="AD171" s="1637"/>
      <c r="AE171" s="1637"/>
      <c r="AF171" s="1637"/>
      <c r="AG171" s="1637"/>
      <c r="AH171" s="1637">
        <v>0</v>
      </c>
    </row>
    <row s="1637" customFormat="1" customHeight="1" ht="18.75">
      <c r="A172" s="1825"/>
      <c r="B172" s="1825"/>
      <c r="C172" s="1689" t="s">
        <v>1181</v>
      </c>
      <c r="D172" s="346"/>
      <c r="E172" s="1033"/>
      <c r="F172" s="1033"/>
      <c r="G172" s="2429"/>
      <c r="H172" s="2671"/>
      <c r="I172" s="2684" t="s">
        <v>1180</v>
      </c>
      <c r="J172" s="2673"/>
      <c r="K172" s="2671"/>
      <c r="L172" s="2674"/>
      <c r="M172" s="2320"/>
      <c r="N172" s="620"/>
      <c r="O172" s="1626"/>
      <c r="P172" s="1626"/>
      <c r="Q172" s="1637"/>
      <c r="R172" s="1637"/>
      <c r="S172" s="1637"/>
      <c r="T172" s="1637"/>
      <c r="U172" s="1637"/>
      <c r="V172" s="1637"/>
      <c r="W172" s="1637"/>
      <c r="X172" s="1637"/>
      <c r="Y172" s="1637"/>
      <c r="Z172" s="1637"/>
      <c r="AA172" s="1637"/>
      <c r="AB172" s="1637"/>
      <c r="AC172" s="1637"/>
      <c r="AD172" s="1637"/>
      <c r="AE172" s="1637"/>
      <c r="AF172" s="1637"/>
      <c r="AG172" s="1637"/>
      <c r="AH172" s="1637">
        <v>0</v>
      </c>
    </row>
    <row s="1637" customFormat="1" customHeight="1" ht="18.75">
      <c r="A173" s="1825" t="s">
        <v>174</v>
      </c>
      <c r="B173" s="1825" t="s">
        <v>194</v>
      </c>
      <c r="C173" s="1689"/>
      <c r="D173" s="346"/>
      <c r="E173" s="1033"/>
      <c r="F173" s="1033"/>
      <c r="G173" s="2429" t="str">
        <f>INDEX(PT_DIFFERENTIATION_NTAR,MATCH(B173,PT_DIFFERENTIATION_NTAR_ID,0))</f>
        <v>Тепловая энергия с.п. Полноват</v>
      </c>
      <c r="H173" s="2273"/>
      <c r="I173" s="1741">
        <v>46023</v>
      </c>
      <c r="J173" s="1775">
        <v>46387</v>
      </c>
      <c r="K173" s="1780">
        <v>5.321</v>
      </c>
      <c r="L173" s="2273" t="s">
        <v>344</v>
      </c>
      <c r="M173" s="2320"/>
      <c r="N173" s="620"/>
      <c r="O173" s="1626"/>
      <c r="P173" s="1626"/>
      <c r="Q173" s="1637"/>
      <c r="R173" s="1637"/>
      <c r="S173" s="1637"/>
      <c r="T173" s="1637"/>
      <c r="U173" s="1637"/>
      <c r="V173" s="1637"/>
      <c r="W173" s="1637"/>
      <c r="X173" s="1637"/>
      <c r="Y173" s="1637"/>
      <c r="Z173" s="1637"/>
      <c r="AA173" s="1637"/>
      <c r="AB173" s="1637"/>
      <c r="AC173" s="1637"/>
      <c r="AD173" s="1637"/>
      <c r="AE173" s="1637"/>
      <c r="AF173" s="1637"/>
      <c r="AG173" s="1637"/>
      <c r="AH173" s="1637">
        <v>0</v>
      </c>
    </row>
    <row s="1637" customFormat="1" customHeight="1" ht="18.75">
      <c r="A174" s="1825"/>
      <c r="B174" s="1825"/>
      <c r="C174" s="1689" t="s">
        <v>1181</v>
      </c>
      <c r="D174" s="346"/>
      <c r="E174" s="1033"/>
      <c r="F174" s="1033"/>
      <c r="G174" s="2429"/>
      <c r="H174" s="2671"/>
      <c r="I174" s="2685" t="s">
        <v>1180</v>
      </c>
      <c r="J174" s="2673"/>
      <c r="K174" s="2671"/>
      <c r="L174" s="2674"/>
      <c r="M174" s="2320"/>
      <c r="N174" s="620"/>
      <c r="O174" s="1626"/>
      <c r="P174" s="1626"/>
      <c r="Q174" s="1637"/>
      <c r="R174" s="1637"/>
      <c r="S174" s="1637"/>
      <c r="T174" s="1637"/>
      <c r="U174" s="1637"/>
      <c r="V174" s="1637"/>
      <c r="W174" s="1637"/>
      <c r="X174" s="1637"/>
      <c r="Y174" s="1637"/>
      <c r="Z174" s="1637"/>
      <c r="AA174" s="1637"/>
      <c r="AB174" s="1637"/>
      <c r="AC174" s="1637"/>
      <c r="AD174" s="1637"/>
      <c r="AE174" s="1637"/>
      <c r="AF174" s="1637"/>
      <c r="AG174" s="1637"/>
      <c r="AH174" s="1637">
        <v>0</v>
      </c>
    </row>
    <row s="1637" customFormat="1" customHeight="1" ht="18.75">
      <c r="A175" s="1825" t="s">
        <v>174</v>
      </c>
      <c r="B175" s="1825" t="s">
        <v>200</v>
      </c>
      <c r="C175" s="1689"/>
      <c r="D175" s="346"/>
      <c r="E175" s="1033"/>
      <c r="F175" s="1033"/>
      <c r="G175" s="2429" t="str">
        <f>INDEX(PT_DIFFERENTIATION_NTAR,MATCH(B175,PT_DIFFERENTIATION_NTAR_ID,0))</f>
        <v>Тепловая энергия с. Ванзеват</v>
      </c>
      <c r="H175" s="2273"/>
      <c r="I175" s="1741">
        <v>46023</v>
      </c>
      <c r="J175" s="1775">
        <v>46387</v>
      </c>
      <c r="K175" s="1780">
        <v>0.82</v>
      </c>
      <c r="L175" s="2273" t="s">
        <v>344</v>
      </c>
      <c r="M175" s="2320"/>
      <c r="N175" s="620"/>
      <c r="O175" s="1626"/>
      <c r="P175" s="1626"/>
      <c r="Q175" s="1637"/>
      <c r="R175" s="1637"/>
      <c r="S175" s="1637"/>
      <c r="T175" s="1637"/>
      <c r="U175" s="1637"/>
      <c r="V175" s="1637"/>
      <c r="W175" s="1637"/>
      <c r="X175" s="1637"/>
      <c r="Y175" s="1637"/>
      <c r="Z175" s="1637"/>
      <c r="AA175" s="1637"/>
      <c r="AB175" s="1637"/>
      <c r="AC175" s="1637"/>
      <c r="AD175" s="1637"/>
      <c r="AE175" s="1637"/>
      <c r="AF175" s="1637"/>
      <c r="AG175" s="1637"/>
      <c r="AH175" s="1637">
        <v>0</v>
      </c>
    </row>
    <row s="1637" customFormat="1" customHeight="1" ht="18.75">
      <c r="A176" s="1825"/>
      <c r="B176" s="1825"/>
      <c r="C176" s="1689" t="s">
        <v>1181</v>
      </c>
      <c r="D176" s="346"/>
      <c r="E176" s="1033"/>
      <c r="F176" s="1033"/>
      <c r="G176" s="2429"/>
      <c r="H176" s="2671"/>
      <c r="I176" s="2686" t="s">
        <v>1180</v>
      </c>
      <c r="J176" s="2673"/>
      <c r="K176" s="2671"/>
      <c r="L176" s="2674"/>
      <c r="M176" s="2320"/>
      <c r="N176" s="620"/>
      <c r="O176" s="1626"/>
      <c r="P176" s="1626"/>
      <c r="Q176" s="1637"/>
      <c r="R176" s="1637"/>
      <c r="S176" s="1637"/>
      <c r="T176" s="1637"/>
      <c r="U176" s="1637"/>
      <c r="V176" s="1637"/>
      <c r="W176" s="1637"/>
      <c r="X176" s="1637"/>
      <c r="Y176" s="1637"/>
      <c r="Z176" s="1637"/>
      <c r="AA176" s="1637"/>
      <c r="AB176" s="1637"/>
      <c r="AC176" s="1637"/>
      <c r="AD176" s="1637"/>
      <c r="AE176" s="1637"/>
      <c r="AF176" s="1637"/>
      <c r="AG176" s="1637"/>
      <c r="AH176" s="1637">
        <v>0</v>
      </c>
    </row>
    <row s="1637" customFormat="1" customHeight="1" ht="0.75">
      <c r="A177" s="1782"/>
      <c r="B177" s="1782"/>
      <c r="C177" s="371" t="s">
        <v>1190</v>
      </c>
      <c r="D177" s="2464"/>
      <c r="E177" s="2206"/>
      <c r="F177" s="2385"/>
      <c r="G177" s="402"/>
      <c r="H177" s="1502"/>
      <c r="I177" s="653"/>
      <c r="J177" s="573"/>
      <c r="K177" s="1502"/>
      <c r="L177" s="216"/>
      <c r="M177" s="343"/>
      <c r="N177" s="336"/>
      <c r="O177" s="1626"/>
      <c r="P177" s="1626"/>
      <c r="AH177" s="1633">
        <v>0</v>
      </c>
    </row>
    <row s="1637" customFormat="1" customHeight="1" ht="45" hidden="1">
      <c r="A178" s="1782" t="s">
        <v>207</v>
      </c>
      <c r="B178" s="1782" t="s">
        <v>208</v>
      </c>
      <c r="C178" s="371"/>
      <c r="D178" s="2464"/>
      <c r="E178" s="2206"/>
      <c r="F178" s="2385" t="str">
        <f>INDEX(PT_DIFFERENTIATION_VTAR,MATCH(A178,PT_DIFFERENTIATION_VTAR_ID,0))</f>
        <v>Тарифы на теплоноситель, поставляемый теплоснабжающими организациями потребителям, другим теплоснабжающим организациям</v>
      </c>
      <c r="G178" s="2429" t="str">
        <f>INDEX(PT_DIFFERENTIATION_NTAR,MATCH(B178,PT_DIFFERENTIATION_NTAR_ID,0))</f>
        <v/>
      </c>
      <c r="H178" s="1864"/>
      <c r="I178" s="1741"/>
      <c r="J178" s="1775"/>
      <c r="K178" s="1780"/>
      <c r="L178" s="1864" t="s">
        <v>344</v>
      </c>
      <c r="M178" s="343"/>
      <c r="N178" s="336"/>
      <c r="O178" s="1626"/>
      <c r="P178" s="1626"/>
      <c r="AH178" s="1633">
        <v>0</v>
      </c>
    </row>
    <row s="1637" customFormat="1" customHeight="1" ht="18.75" hidden="1">
      <c r="A179" s="1782"/>
      <c r="B179" s="1782"/>
      <c r="C179" s="371" t="s">
        <v>1181</v>
      </c>
      <c r="D179" s="2464"/>
      <c r="E179" s="2206"/>
      <c r="F179" s="2385"/>
      <c r="G179" s="2429"/>
      <c r="H179" s="1502"/>
      <c r="I179" s="653" t="s">
        <v>1180</v>
      </c>
      <c r="J179" s="573"/>
      <c r="K179" s="1502"/>
      <c r="L179" s="216"/>
      <c r="M179" s="343"/>
      <c r="N179" s="336"/>
      <c r="O179" s="1626"/>
      <c r="P179" s="1626"/>
      <c r="AH179" s="1633">
        <v>0</v>
      </c>
    </row>
    <row s="1637" customFormat="1" customHeight="1" ht="0.75" hidden="1">
      <c r="A180" s="1782"/>
      <c r="B180" s="1782"/>
      <c r="C180" s="371" t="s">
        <v>1190</v>
      </c>
      <c r="D180" s="2464"/>
      <c r="E180" s="2206"/>
      <c r="F180" s="2385"/>
      <c r="G180" s="402"/>
      <c r="H180" s="1502"/>
      <c r="I180" s="653"/>
      <c r="J180" s="573"/>
      <c r="K180" s="1502"/>
      <c r="L180" s="216"/>
      <c r="M180" s="343"/>
      <c r="N180" s="336"/>
      <c r="O180" s="1626"/>
      <c r="P180" s="1626"/>
      <c r="AH180" s="1633">
        <v>0</v>
      </c>
    </row>
    <row s="1637" customFormat="1" customHeight="1" ht="45" hidden="1">
      <c r="A181" s="1782" t="s">
        <v>213</v>
      </c>
      <c r="B181" s="1782" t="s">
        <v>214</v>
      </c>
      <c r="C181" s="371"/>
      <c r="D181" s="2464"/>
      <c r="E181" s="2206"/>
      <c r="F181" s="2385" t="str">
        <f>INDEX(PT_DIFFERENTIATION_VTAR,MATCH(A181,PT_DIFFERENTIATION_VTAR_ID,0))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81" s="2429" t="str">
        <f>INDEX(PT_DIFFERENTIATION_NTAR,MATCH(B181,PT_DIFFERENTIATION_NTAR_ID,0))</f>
        <v/>
      </c>
      <c r="H181" s="1864"/>
      <c r="I181" s="1741"/>
      <c r="J181" s="1775"/>
      <c r="K181" s="1780"/>
      <c r="L181" s="1864" t="s">
        <v>344</v>
      </c>
      <c r="M181" s="343"/>
      <c r="N181" s="336"/>
      <c r="O181" s="1626"/>
      <c r="P181" s="1626"/>
      <c r="AH181" s="1633">
        <v>0</v>
      </c>
    </row>
    <row s="1637" customFormat="1" customHeight="1" ht="18.75" hidden="1">
      <c r="A182" s="1782"/>
      <c r="B182" s="1782"/>
      <c r="C182" s="371" t="s">
        <v>1181</v>
      </c>
      <c r="D182" s="2464"/>
      <c r="E182" s="2206"/>
      <c r="F182" s="2385"/>
      <c r="G182" s="2429"/>
      <c r="H182" s="1502"/>
      <c r="I182" s="653" t="s">
        <v>1180</v>
      </c>
      <c r="J182" s="573"/>
      <c r="K182" s="1502"/>
      <c r="L182" s="216"/>
      <c r="M182" s="343"/>
      <c r="N182" s="336"/>
      <c r="O182" s="1626"/>
      <c r="P182" s="1626"/>
      <c r="AH182" s="1633">
        <v>0</v>
      </c>
    </row>
    <row s="1637" customFormat="1" customHeight="1" ht="0.75" hidden="1">
      <c r="A183" s="1782"/>
      <c r="B183" s="1782"/>
      <c r="C183" s="371" t="s">
        <v>1190</v>
      </c>
      <c r="D183" s="2464"/>
      <c r="E183" s="2206"/>
      <c r="F183" s="2385"/>
      <c r="G183" s="402"/>
      <c r="H183" s="1502"/>
      <c r="I183" s="653"/>
      <c r="J183" s="573"/>
      <c r="K183" s="1502"/>
      <c r="L183" s="216"/>
      <c r="M183" s="343"/>
      <c r="N183" s="336"/>
      <c r="O183" s="1626"/>
      <c r="P183" s="1626"/>
      <c r="AH183" s="1633">
        <v>0</v>
      </c>
    </row>
    <row s="1637" customFormat="1" customHeight="1" ht="18.75" hidden="1">
      <c r="A184" s="1782" t="s">
        <v>219</v>
      </c>
      <c r="B184" s="1782" t="s">
        <v>220</v>
      </c>
      <c r="C184" s="371"/>
      <c r="D184" s="2464"/>
      <c r="E184" s="2206"/>
      <c r="F184" s="2385" t="str">
        <f>INDEX(PT_DIFFERENTIATION_VTAR,MATCH(A184,PT_DIFFERENTIATION_VTAR_ID,0))</f>
        <v>Тарифы на услуги по передаче тепловой энергии</v>
      </c>
      <c r="G184" s="2429" t="str">
        <f>INDEX(PT_DIFFERENTIATION_NTAR,MATCH(B184,PT_DIFFERENTIATION_NTAR_ID,0))</f>
        <v/>
      </c>
      <c r="H184" s="1864"/>
      <c r="I184" s="1741"/>
      <c r="J184" s="1775"/>
      <c r="K184" s="1780"/>
      <c r="L184" s="1864" t="s">
        <v>344</v>
      </c>
      <c r="M184" s="343"/>
      <c r="N184" s="336"/>
      <c r="O184" s="1626"/>
      <c r="P184" s="1626"/>
      <c r="AH184" s="1633">
        <v>0</v>
      </c>
    </row>
    <row s="1637" customFormat="1" customHeight="1" ht="18.75" hidden="1">
      <c r="A185" s="1782"/>
      <c r="B185" s="1782"/>
      <c r="C185" s="371" t="s">
        <v>1181</v>
      </c>
      <c r="D185" s="2464"/>
      <c r="E185" s="2206"/>
      <c r="F185" s="2385"/>
      <c r="G185" s="2429"/>
      <c r="H185" s="1502"/>
      <c r="I185" s="653" t="s">
        <v>1180</v>
      </c>
      <c r="J185" s="573"/>
      <c r="K185" s="1502"/>
      <c r="L185" s="216"/>
      <c r="M185" s="343"/>
      <c r="N185" s="336"/>
      <c r="O185" s="1626"/>
      <c r="P185" s="1626"/>
      <c r="AH185" s="1633">
        <v>0</v>
      </c>
    </row>
    <row s="1637" customFormat="1" customHeight="1" ht="0.75" hidden="1">
      <c r="A186" s="1782"/>
      <c r="B186" s="1782"/>
      <c r="C186" s="371" t="s">
        <v>1190</v>
      </c>
      <c r="D186" s="2464"/>
      <c r="E186" s="2206"/>
      <c r="F186" s="2385"/>
      <c r="G186" s="402"/>
      <c r="H186" s="1502"/>
      <c r="I186" s="653"/>
      <c r="J186" s="573"/>
      <c r="K186" s="1502"/>
      <c r="L186" s="216"/>
      <c r="M186" s="343"/>
      <c r="N186" s="336"/>
      <c r="O186" s="1626"/>
      <c r="P186" s="1626"/>
      <c r="AH186" s="1633">
        <v>0</v>
      </c>
    </row>
    <row s="1637" customFormat="1" customHeight="1" ht="18.75" hidden="1">
      <c r="A187" s="1782" t="s">
        <v>225</v>
      </c>
      <c r="B187" s="1782" t="s">
        <v>226</v>
      </c>
      <c r="C187" s="371"/>
      <c r="D187" s="2464"/>
      <c r="E187" s="2206"/>
      <c r="F187" s="2385" t="str">
        <f>INDEX(PT_DIFFERENTIATION_VTAR,MATCH(A187,PT_DIFFERENTIATION_VTAR_ID,0))</f>
        <v>Тарифы на услуги по передаче теплоносителя</v>
      </c>
      <c r="G187" s="2429" t="str">
        <f>INDEX(PT_DIFFERENTIATION_NTAR,MATCH(B187,PT_DIFFERENTIATION_NTAR_ID,0))</f>
        <v/>
      </c>
      <c r="H187" s="1864"/>
      <c r="I187" s="1741"/>
      <c r="J187" s="1775"/>
      <c r="K187" s="1780"/>
      <c r="L187" s="1864" t="s">
        <v>344</v>
      </c>
      <c r="M187" s="343"/>
      <c r="N187" s="336"/>
      <c r="O187" s="1626"/>
      <c r="P187" s="1626"/>
      <c r="AH187" s="1633">
        <v>0</v>
      </c>
    </row>
    <row s="1637" customFormat="1" customHeight="1" ht="18.75" hidden="1">
      <c r="A188" s="1782"/>
      <c r="B188" s="1782"/>
      <c r="C188" s="371" t="s">
        <v>1181</v>
      </c>
      <c r="D188" s="2464"/>
      <c r="E188" s="2206"/>
      <c r="F188" s="2385"/>
      <c r="G188" s="2429"/>
      <c r="H188" s="1502"/>
      <c r="I188" s="653" t="s">
        <v>1180</v>
      </c>
      <c r="J188" s="573"/>
      <c r="K188" s="1502"/>
      <c r="L188" s="216"/>
      <c r="M188" s="343"/>
      <c r="N188" s="336"/>
      <c r="O188" s="1626"/>
      <c r="P188" s="1626"/>
      <c r="AH188" s="1633">
        <v>0</v>
      </c>
    </row>
    <row s="1637" customFormat="1" customHeight="1" ht="0.75" hidden="1">
      <c r="A189" s="1782"/>
      <c r="B189" s="1782"/>
      <c r="C189" s="371" t="s">
        <v>1190</v>
      </c>
      <c r="D189" s="2464"/>
      <c r="E189" s="2206"/>
      <c r="F189" s="2385"/>
      <c r="G189" s="402"/>
      <c r="H189" s="1502"/>
      <c r="I189" s="653"/>
      <c r="J189" s="573"/>
      <c r="K189" s="1502"/>
      <c r="L189" s="216"/>
      <c r="M189" s="343"/>
      <c r="N189" s="336"/>
      <c r="O189" s="1626"/>
      <c r="P189" s="1626"/>
      <c r="AH189" s="1633">
        <v>0</v>
      </c>
    </row>
    <row s="1637" customFormat="1" customHeight="1" ht="18.75" hidden="1">
      <c r="A190" s="1782" t="s">
        <v>231</v>
      </c>
      <c r="B190" s="1782" t="s">
        <v>232</v>
      </c>
      <c r="C190" s="371"/>
      <c r="D190" s="2464"/>
      <c r="E190" s="2206"/>
      <c r="F190" s="2385" t="str">
        <f>INDEX(PT_DIFFERENTIATION_VTAR,MATCH(A190,PT_DIFFERENTIATION_VTAR_ID,0))</f>
        <v>Плата за услуги по поддержанию резервной тепловой мощности при отсутствии потребления тепловой энергии</v>
      </c>
      <c r="G190" s="2429" t="str">
        <f>INDEX(PT_DIFFERENTIATION_NTAR,MATCH(B190,PT_DIFFERENTIATION_NTAR_ID,0))</f>
        <v/>
      </c>
      <c r="H190" s="1864"/>
      <c r="I190" s="1741"/>
      <c r="J190" s="1775"/>
      <c r="K190" s="1780"/>
      <c r="L190" s="1864" t="s">
        <v>344</v>
      </c>
      <c r="M190" s="343"/>
      <c r="N190" s="336"/>
      <c r="O190" s="1626"/>
      <c r="P190" s="1626"/>
      <c r="AH190" s="1633">
        <v>0</v>
      </c>
    </row>
    <row s="1637" customFormat="1" customHeight="1" ht="18.75" hidden="1">
      <c r="A191" s="1782"/>
      <c r="B191" s="1782"/>
      <c r="C191" s="371" t="s">
        <v>1181</v>
      </c>
      <c r="D191" s="2464"/>
      <c r="E191" s="2206"/>
      <c r="F191" s="2385"/>
      <c r="G191" s="2429"/>
      <c r="H191" s="1502"/>
      <c r="I191" s="653" t="s">
        <v>1180</v>
      </c>
      <c r="J191" s="573"/>
      <c r="K191" s="1502"/>
      <c r="L191" s="216"/>
      <c r="M191" s="343"/>
      <c r="N191" s="336"/>
      <c r="O191" s="1626"/>
      <c r="P191" s="1626"/>
      <c r="AH191" s="1633">
        <v>0</v>
      </c>
    </row>
    <row s="1637" customFormat="1" customHeight="1" ht="0.75" hidden="1">
      <c r="A192" s="1782"/>
      <c r="B192" s="1782"/>
      <c r="C192" s="371" t="s">
        <v>1190</v>
      </c>
      <c r="D192" s="2464"/>
      <c r="E192" s="2206"/>
      <c r="F192" s="2385"/>
      <c r="G192" s="402"/>
      <c r="H192" s="1502"/>
      <c r="I192" s="653"/>
      <c r="J192" s="573"/>
      <c r="K192" s="1502"/>
      <c r="L192" s="216"/>
      <c r="M192" s="343"/>
      <c r="N192" s="336"/>
      <c r="O192" s="1626"/>
      <c r="P192" s="1626"/>
      <c r="AH192" s="1633">
        <v>0</v>
      </c>
    </row>
    <row s="1637" customFormat="1" customHeight="1" ht="18.75" hidden="1">
      <c r="A193" s="1782" t="s">
        <v>237</v>
      </c>
      <c r="B193" s="1782" t="s">
        <v>238</v>
      </c>
      <c r="C193" s="371"/>
      <c r="D193" s="2464"/>
      <c r="E193" s="2206"/>
      <c r="F193" s="2385" t="str">
        <f>INDEX(PT_DIFFERENTIATION_VTAR,MATCH(A193,PT_DIFFERENTIATION_VTAR_ID,0))</f>
        <v>Плата за подключение (технологическое присоединение) к системе теплоснабжения</v>
      </c>
      <c r="G193" s="2429" t="str">
        <f>INDEX(PT_DIFFERENTIATION_NTAR,MATCH(B193,PT_DIFFERENTIATION_NTAR_ID,0))</f>
        <v/>
      </c>
      <c r="H193" s="1864"/>
      <c r="I193" s="1741"/>
      <c r="J193" s="1775"/>
      <c r="K193" s="1780"/>
      <c r="L193" s="1864" t="s">
        <v>344</v>
      </c>
      <c r="M193" s="343"/>
      <c r="N193" s="336"/>
      <c r="O193" s="1626"/>
      <c r="P193" s="1626"/>
      <c r="AH193" s="1633">
        <v>0</v>
      </c>
    </row>
    <row s="1637" customFormat="1" customHeight="1" ht="18.75" hidden="1">
      <c r="A194" s="1782"/>
      <c r="B194" s="1782"/>
      <c r="C194" s="371" t="s">
        <v>1181</v>
      </c>
      <c r="D194" s="2464"/>
      <c r="E194" s="2206"/>
      <c r="F194" s="2385"/>
      <c r="G194" s="2429"/>
      <c r="H194" s="1502"/>
      <c r="I194" s="653" t="s">
        <v>1180</v>
      </c>
      <c r="J194" s="573"/>
      <c r="K194" s="1502"/>
      <c r="L194" s="216"/>
      <c r="M194" s="343"/>
      <c r="N194" s="336"/>
      <c r="O194" s="1626"/>
      <c r="P194" s="1626"/>
      <c r="AH194" s="1633">
        <v>0</v>
      </c>
    </row>
    <row s="1637" customFormat="1" customHeight="1" ht="0.75" hidden="1">
      <c r="A195" s="1782"/>
      <c r="B195" s="1782"/>
      <c r="C195" s="371" t="s">
        <v>1190</v>
      </c>
      <c r="D195" s="2464"/>
      <c r="E195" s="2206"/>
      <c r="F195" s="2385"/>
      <c r="G195" s="402"/>
      <c r="H195" s="1502"/>
      <c r="I195" s="653"/>
      <c r="J195" s="573"/>
      <c r="K195" s="1502"/>
      <c r="L195" s="216"/>
      <c r="M195" s="343"/>
      <c r="N195" s="336"/>
      <c r="O195" s="1626"/>
      <c r="P195" s="1626"/>
      <c r="AH195" s="1633">
        <v>0</v>
      </c>
    </row>
    <row s="1637" customFormat="1" customHeight="1" ht="18.75" hidden="1">
      <c r="A196" s="1782" t="s">
        <v>243</v>
      </c>
      <c r="B196" s="1782" t="s">
        <v>244</v>
      </c>
      <c r="C196" s="371"/>
      <c r="D196" s="2464"/>
      <c r="E196" s="2206"/>
      <c r="F196" s="2385" t="str">
        <f>INDEX(PT_DIFFERENTIATION_VTAR,MATCH(A196,PT_DIFFERENTIATION_VTAR_ID,0))</f>
        <v>Плата за подключение (технологическое присоединение) к системе теплоснабжения (индивидуальная)</v>
      </c>
      <c r="G196" s="2429" t="str">
        <f>INDEX(PT_DIFFERENTIATION_NTAR,MATCH(B196,PT_DIFFERENTIATION_NTAR_ID,0))</f>
        <v/>
      </c>
      <c r="H196" s="1991"/>
      <c r="I196" s="1741"/>
      <c r="J196" s="1775"/>
      <c r="K196" s="1780"/>
      <c r="L196" s="1991" t="s">
        <v>344</v>
      </c>
      <c r="M196" s="343"/>
      <c r="N196" s="336"/>
      <c r="O196" s="1626"/>
      <c r="P196" s="1626"/>
      <c r="AH196" s="1633">
        <v>0</v>
      </c>
    </row>
    <row s="1637" customFormat="1" customHeight="1" ht="18.75" hidden="1">
      <c r="A197" s="1782"/>
      <c r="B197" s="1782"/>
      <c r="C197" s="371" t="s">
        <v>1181</v>
      </c>
      <c r="D197" s="2464"/>
      <c r="E197" s="2206"/>
      <c r="F197" s="2385"/>
      <c r="G197" s="2429"/>
      <c r="H197" s="1502"/>
      <c r="I197" s="653" t="s">
        <v>1180</v>
      </c>
      <c r="J197" s="573"/>
      <c r="K197" s="1502"/>
      <c r="L197" s="216"/>
      <c r="M197" s="343"/>
      <c r="N197" s="336"/>
      <c r="O197" s="1626"/>
      <c r="P197" s="1626"/>
      <c r="AH197" s="1633">
        <v>0</v>
      </c>
    </row>
    <row s="1637" customFormat="1" customHeight="1" ht="0.75" hidden="1">
      <c r="A198" s="1782"/>
      <c r="B198" s="1782"/>
      <c r="C198" s="371" t="s">
        <v>1190</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питьевую воду (питьевое водоснабжение)</v>
      </c>
      <c r="G199" s="2429" t="str">
        <f>INDEX(PT_DIFFERENTIATION_NTAR,MATCH(B199,PT_DIFFERENTIATION_NTAR_ID,0))</f>
        <v/>
      </c>
      <c r="H199" s="1864"/>
      <c r="I199" s="1741"/>
      <c r="J199" s="1775"/>
      <c r="K199" s="1780"/>
      <c r="L199" s="1864" t="s">
        <v>344</v>
      </c>
      <c r="M199" s="343"/>
      <c r="N199" s="336"/>
      <c r="O199" s="1626"/>
      <c r="P199" s="1626"/>
      <c r="AH199" s="1633">
        <v>0</v>
      </c>
    </row>
    <row s="1637" customFormat="1" customHeight="1" ht="18.75" hidden="1">
      <c r="A200" s="1782"/>
      <c r="B200" s="1782"/>
      <c r="C200" s="371" t="s">
        <v>1181</v>
      </c>
      <c r="D200" s="2464"/>
      <c r="E200" s="2206"/>
      <c r="F200" s="2385"/>
      <c r="G200" s="2429"/>
      <c r="H200" s="1502"/>
      <c r="I200" s="653" t="s">
        <v>1180</v>
      </c>
      <c r="J200" s="573"/>
      <c r="K200" s="1502"/>
      <c r="L200" s="216"/>
      <c r="M200" s="343"/>
      <c r="N200" s="336"/>
      <c r="O200" s="1626"/>
      <c r="P200" s="1626"/>
      <c r="AH200" s="1633">
        <v>0</v>
      </c>
    </row>
    <row s="1637" customFormat="1" customHeight="1" ht="0.75" hidden="1">
      <c r="A201" s="1782"/>
      <c r="B201" s="1782"/>
      <c r="C201" s="371" t="s">
        <v>1190</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техническую воду</v>
      </c>
      <c r="G202" s="2429" t="str">
        <f>INDEX(PT_DIFFERENTIATION_NTAR,MATCH(B202,PT_DIFFERENTIATION_NTAR_ID,0))</f>
        <v/>
      </c>
      <c r="H202" s="1864"/>
      <c r="I202" s="1741"/>
      <c r="J202" s="1775"/>
      <c r="K202" s="1780"/>
      <c r="L202" s="1864" t="s">
        <v>344</v>
      </c>
      <c r="M202" s="343"/>
      <c r="N202" s="336"/>
      <c r="O202" s="1626"/>
      <c r="P202" s="1626"/>
      <c r="AH202" s="1633">
        <v>0</v>
      </c>
    </row>
    <row s="1637" customFormat="1" customHeight="1" ht="18.75" hidden="1">
      <c r="A203" s="1782"/>
      <c r="B203" s="1782"/>
      <c r="C203" s="371" t="s">
        <v>1181</v>
      </c>
      <c r="D203" s="2464"/>
      <c r="E203" s="2206"/>
      <c r="F203" s="2385"/>
      <c r="G203" s="2429"/>
      <c r="H203" s="1502"/>
      <c r="I203" s="653" t="s">
        <v>1180</v>
      </c>
      <c r="J203" s="573"/>
      <c r="K203" s="1502"/>
      <c r="L203" s="216"/>
      <c r="M203" s="343"/>
      <c r="N203" s="336"/>
      <c r="O203" s="1626"/>
      <c r="P203" s="1626"/>
      <c r="AH203" s="1633">
        <v>0</v>
      </c>
    </row>
    <row s="1637" customFormat="1" customHeight="1" ht="0.75" hidden="1">
      <c r="A204" s="1782"/>
      <c r="B204" s="1782"/>
      <c r="C204" s="371" t="s">
        <v>1190</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транспортировку воды</v>
      </c>
      <c r="G205" s="2429" t="str">
        <f>INDEX(PT_DIFFERENTIATION_NTAR,MATCH(B205,PT_DIFFERENTIATION_NTAR_ID,0))</f>
        <v/>
      </c>
      <c r="H205" s="1864"/>
      <c r="I205" s="1741"/>
      <c r="J205" s="1775"/>
      <c r="K205" s="1780"/>
      <c r="L205" s="1864" t="s">
        <v>344</v>
      </c>
      <c r="M205" s="343"/>
      <c r="N205" s="336"/>
      <c r="O205" s="1626"/>
      <c r="P205" s="1626"/>
      <c r="AH205" s="1633">
        <v>0</v>
      </c>
    </row>
    <row s="1637" customFormat="1" customHeight="1" ht="18.75" hidden="1">
      <c r="A206" s="1782"/>
      <c r="B206" s="1782"/>
      <c r="C206" s="371" t="s">
        <v>1181</v>
      </c>
      <c r="D206" s="2464"/>
      <c r="E206" s="2206"/>
      <c r="F206" s="2385"/>
      <c r="G206" s="2429"/>
      <c r="H206" s="1502"/>
      <c r="I206" s="653" t="s">
        <v>1180</v>
      </c>
      <c r="J206" s="573"/>
      <c r="K206" s="1502"/>
      <c r="L206" s="216"/>
      <c r="M206" s="343"/>
      <c r="N206" s="336"/>
      <c r="O206" s="1626"/>
      <c r="P206" s="1626"/>
      <c r="AH206" s="1633">
        <v>0</v>
      </c>
    </row>
    <row s="1637" customFormat="1" customHeight="1" ht="0.75" hidden="1">
      <c r="A207" s="1782"/>
      <c r="B207" s="1782"/>
      <c r="C207" s="371" t="s">
        <v>1190</v>
      </c>
      <c r="D207" s="2464"/>
      <c r="E207" s="2206"/>
      <c r="F207" s="2385"/>
      <c r="G207" s="402"/>
      <c r="H207" s="1502"/>
      <c r="I207" s="653"/>
      <c r="J207" s="573"/>
      <c r="K207" s="1502"/>
      <c r="L207" s="216"/>
      <c r="M207" s="343"/>
      <c r="N207" s="336"/>
      <c r="O207" s="1626"/>
      <c r="P207" s="1626"/>
      <c r="AH207" s="1633">
        <v>0</v>
      </c>
    </row>
    <row s="1637" customFormat="1" customHeight="1" ht="18.75" hidden="1">
      <c r="A208" s="1782" t="s">
        <v>278</v>
      </c>
      <c r="B208" s="1782" t="s">
        <v>279</v>
      </c>
      <c r="C208" s="371"/>
      <c r="D208" s="2464"/>
      <c r="E208" s="2206"/>
      <c r="F208" s="2385" t="str">
        <f>INDEX(PT_DIFFERENTIATION_VTAR,MATCH(A208,PT_DIFFERENTIATION_VTAR_ID,0))</f>
        <v>Тариф на подвоз воды</v>
      </c>
      <c r="G208" s="2429" t="str">
        <f>INDEX(PT_DIFFERENTIATION_NTAR,MATCH(B208,PT_DIFFERENTIATION_NTAR_ID,0))</f>
        <v/>
      </c>
      <c r="H208" s="1864"/>
      <c r="I208" s="1741"/>
      <c r="J208" s="1775"/>
      <c r="K208" s="1780"/>
      <c r="L208" s="1864" t="s">
        <v>344</v>
      </c>
      <c r="M208" s="343"/>
      <c r="N208" s="336"/>
      <c r="O208" s="1626"/>
      <c r="P208" s="1626"/>
      <c r="AH208" s="1633">
        <v>0</v>
      </c>
    </row>
    <row s="1637" customFormat="1" customHeight="1" ht="18.75" hidden="1">
      <c r="A209" s="1782"/>
      <c r="B209" s="1782"/>
      <c r="C209" s="371" t="s">
        <v>1181</v>
      </c>
      <c r="D209" s="2464"/>
      <c r="E209" s="2206"/>
      <c r="F209" s="2385"/>
      <c r="G209" s="2429"/>
      <c r="H209" s="1502"/>
      <c r="I209" s="653" t="s">
        <v>1180</v>
      </c>
      <c r="J209" s="573"/>
      <c r="K209" s="1502"/>
      <c r="L209" s="216"/>
      <c r="M209" s="343"/>
      <c r="N209" s="336"/>
      <c r="O209" s="1626"/>
      <c r="P209" s="1626"/>
      <c r="AH209" s="1633">
        <v>0</v>
      </c>
    </row>
    <row s="1637" customFormat="1" customHeight="1" ht="0.75" hidden="1">
      <c r="A210" s="1782"/>
      <c r="B210" s="1782"/>
      <c r="C210" s="371" t="s">
        <v>1190</v>
      </c>
      <c r="D210" s="2464"/>
      <c r="E210" s="2206"/>
      <c r="F210" s="2385"/>
      <c r="G210" s="402"/>
      <c r="H210" s="1502"/>
      <c r="I210" s="653"/>
      <c r="J210" s="573"/>
      <c r="K210" s="1502"/>
      <c r="L210" s="216"/>
      <c r="M210" s="343"/>
      <c r="N210" s="336"/>
      <c r="O210" s="1626"/>
      <c r="P210" s="1626"/>
      <c r="AH210" s="1633">
        <v>0</v>
      </c>
    </row>
    <row s="1637" customFormat="1" customHeight="1" ht="18.75" hidden="1">
      <c r="A211" s="1782" t="s">
        <v>283</v>
      </c>
      <c r="B211" s="1782" t="s">
        <v>284</v>
      </c>
      <c r="C211" s="371"/>
      <c r="D211" s="2464"/>
      <c r="E211" s="2206"/>
      <c r="F211" s="2385" t="str">
        <f>INDEX(PT_DIFFERENTIATION_VTAR,MATCH(A211,PT_DIFFERENTIATION_VTAR_ID,0))</f>
        <v>Тариф на подключение (технологическое присоединение) к централизованной системе холодного водоснабжения</v>
      </c>
      <c r="G211" s="2429" t="str">
        <f>INDEX(PT_DIFFERENTIATION_NTAR,MATCH(B211,PT_DIFFERENTIATION_NTAR_ID,0))</f>
        <v/>
      </c>
      <c r="H211" s="1864"/>
      <c r="I211" s="1741"/>
      <c r="J211" s="1775"/>
      <c r="K211" s="1780"/>
      <c r="L211" s="1864" t="s">
        <v>344</v>
      </c>
      <c r="M211" s="343"/>
      <c r="N211" s="336"/>
      <c r="O211" s="1626"/>
      <c r="P211" s="1626"/>
      <c r="AH211" s="1633">
        <v>0</v>
      </c>
    </row>
    <row s="1637" customFormat="1" customHeight="1" ht="18.75" hidden="1">
      <c r="A212" s="1782"/>
      <c r="B212" s="1782"/>
      <c r="C212" s="371" t="s">
        <v>1181</v>
      </c>
      <c r="D212" s="2464"/>
      <c r="E212" s="2206"/>
      <c r="F212" s="2385"/>
      <c r="G212" s="2429"/>
      <c r="H212" s="1502"/>
      <c r="I212" s="653" t="s">
        <v>1180</v>
      </c>
      <c r="J212" s="573"/>
      <c r="K212" s="1502"/>
      <c r="L212" s="216"/>
      <c r="M212" s="343"/>
      <c r="N212" s="336"/>
      <c r="O212" s="1626"/>
      <c r="P212" s="1626"/>
      <c r="AH212" s="1633">
        <v>0</v>
      </c>
    </row>
    <row s="1637" customFormat="1" customHeight="1" ht="0.75" hidden="1">
      <c r="A213" s="1782"/>
      <c r="B213" s="1782"/>
      <c r="C213" s="371" t="s">
        <v>1190</v>
      </c>
      <c r="D213" s="2464"/>
      <c r="E213" s="2206"/>
      <c r="F213" s="2385"/>
      <c r="G213" s="402"/>
      <c r="H213" s="1502"/>
      <c r="I213" s="653"/>
      <c r="J213" s="573"/>
      <c r="K213" s="1502"/>
      <c r="L213" s="216"/>
      <c r="M213" s="343"/>
      <c r="N213" s="336"/>
      <c r="O213" s="1626"/>
      <c r="P213" s="1626"/>
      <c r="AH213" s="1633">
        <v>0</v>
      </c>
    </row>
    <row s="1637" customFormat="1" customHeight="1" ht="18.75" hidden="1">
      <c r="A214" s="1782" t="s">
        <v>288</v>
      </c>
      <c r="B214" s="1782" t="s">
        <v>289</v>
      </c>
      <c r="C214" s="371"/>
      <c r="D214" s="2464"/>
      <c r="E214" s="2206"/>
      <c r="F214" s="2385" t="str">
        <f>INDEX(PT_DIFFERENTIATION_VTAR,MATCH(A214,PT_DIFFERENTIATION_VTAR_ID,0))</f>
        <v>Тариф на горячую воду (горячее водоснабжение)</v>
      </c>
      <c r="G214" s="2429" t="str">
        <f>INDEX(PT_DIFFERENTIATION_NTAR,MATCH(B214,PT_DIFFERENTIATION_NTAR_ID,0))</f>
        <v/>
      </c>
      <c r="H214" s="1864"/>
      <c r="I214" s="1741"/>
      <c r="J214" s="1775"/>
      <c r="K214" s="1780"/>
      <c r="L214" s="1864" t="s">
        <v>344</v>
      </c>
      <c r="M214" s="343"/>
      <c r="N214" s="336"/>
      <c r="O214" s="1626"/>
      <c r="P214" s="1626"/>
      <c r="AH214" s="1633">
        <v>0</v>
      </c>
    </row>
    <row s="1637" customFormat="1" customHeight="1" ht="18.75" hidden="1">
      <c r="A215" s="1782"/>
      <c r="B215" s="1782"/>
      <c r="C215" s="371" t="s">
        <v>1181</v>
      </c>
      <c r="D215" s="2464"/>
      <c r="E215" s="2206"/>
      <c r="F215" s="2385"/>
      <c r="G215" s="2429"/>
      <c r="H215" s="1502"/>
      <c r="I215" s="653" t="s">
        <v>1180</v>
      </c>
      <c r="J215" s="573"/>
      <c r="K215" s="1502"/>
      <c r="L215" s="216"/>
      <c r="M215" s="343"/>
      <c r="N215" s="336"/>
      <c r="O215" s="1626"/>
      <c r="P215" s="1626"/>
      <c r="AH215" s="1633">
        <v>0</v>
      </c>
    </row>
    <row s="1637" customFormat="1" customHeight="1" ht="0.75" hidden="1">
      <c r="A216" s="1782"/>
      <c r="B216" s="1782"/>
      <c r="C216" s="371" t="s">
        <v>1190</v>
      </c>
      <c r="D216" s="2464"/>
      <c r="E216" s="2206"/>
      <c r="F216" s="2385"/>
      <c r="G216" s="402"/>
      <c r="H216" s="1502"/>
      <c r="I216" s="653"/>
      <c r="J216" s="573"/>
      <c r="K216" s="1502"/>
      <c r="L216" s="216"/>
      <c r="M216" s="343"/>
      <c r="N216" s="336"/>
      <c r="O216" s="1626"/>
      <c r="P216" s="1626"/>
      <c r="AH216" s="1633">
        <v>0</v>
      </c>
    </row>
    <row s="1637" customFormat="1" customHeight="1" ht="18.75" hidden="1">
      <c r="A217" s="1782" t="s">
        <v>293</v>
      </c>
      <c r="B217" s="1782" t="s">
        <v>294</v>
      </c>
      <c r="C217" s="371"/>
      <c r="D217" s="2464"/>
      <c r="E217" s="2206"/>
      <c r="F217" s="2385" t="str">
        <f>INDEX(PT_DIFFERENTIATION_VTAR,MATCH(A217,PT_DIFFERENTIATION_VTAR_ID,0))</f>
        <v>Тариф на транспортировку горячей воды</v>
      </c>
      <c r="G217" s="2429" t="str">
        <f>INDEX(PT_DIFFERENTIATION_NTAR,MATCH(B217,PT_DIFFERENTIATION_NTAR_ID,0))</f>
        <v/>
      </c>
      <c r="H217" s="1864"/>
      <c r="I217" s="1741"/>
      <c r="J217" s="1775"/>
      <c r="K217" s="1780"/>
      <c r="L217" s="1864" t="s">
        <v>344</v>
      </c>
      <c r="M217" s="343"/>
      <c r="N217" s="336"/>
      <c r="O217" s="1626"/>
      <c r="P217" s="1626"/>
      <c r="AH217" s="1633">
        <v>0</v>
      </c>
    </row>
    <row s="1637" customFormat="1" customHeight="1" ht="18.75" hidden="1">
      <c r="A218" s="1782"/>
      <c r="B218" s="1782"/>
      <c r="C218" s="371" t="s">
        <v>1181</v>
      </c>
      <c r="D218" s="2464"/>
      <c r="E218" s="2206"/>
      <c r="F218" s="2385"/>
      <c r="G218" s="2429"/>
      <c r="H218" s="1502"/>
      <c r="I218" s="653" t="s">
        <v>1180</v>
      </c>
      <c r="J218" s="573"/>
      <c r="K218" s="1502"/>
      <c r="L218" s="216"/>
      <c r="M218" s="343"/>
      <c r="N218" s="336"/>
      <c r="O218" s="1626"/>
      <c r="P218" s="1626"/>
      <c r="AH218" s="1633">
        <v>0</v>
      </c>
    </row>
    <row s="1637" customFormat="1" customHeight="1" ht="0.75" hidden="1">
      <c r="A219" s="1782"/>
      <c r="B219" s="1782"/>
      <c r="C219" s="371" t="s">
        <v>1190</v>
      </c>
      <c r="D219" s="2464"/>
      <c r="E219" s="2206"/>
      <c r="F219" s="2385"/>
      <c r="G219" s="402"/>
      <c r="H219" s="1502"/>
      <c r="I219" s="653"/>
      <c r="J219" s="573"/>
      <c r="K219" s="1502"/>
      <c r="L219" s="216"/>
      <c r="M219" s="343"/>
      <c r="N219" s="336"/>
      <c r="O219" s="1626"/>
      <c r="P219" s="1626"/>
      <c r="AH219" s="1633">
        <v>0</v>
      </c>
    </row>
    <row s="1637" customFormat="1" customHeight="1" ht="18.75" hidden="1">
      <c r="A220" s="1782" t="s">
        <v>298</v>
      </c>
      <c r="B220" s="1782" t="s">
        <v>299</v>
      </c>
      <c r="C220" s="371"/>
      <c r="D220" s="2464"/>
      <c r="E220" s="2206"/>
      <c r="F220" s="2385" t="str">
        <f>INDEX(PT_DIFFERENTIATION_VTAR,MATCH(A220,PT_DIFFERENTIATION_VTAR_ID,0))</f>
        <v>Тариф на подключение (технологическое присоединение) к централизованной системе горячего водоснабжения</v>
      </c>
      <c r="G220" s="2429" t="str">
        <f>INDEX(PT_DIFFERENTIATION_NTAR,MATCH(B220,PT_DIFFERENTIATION_NTAR_ID,0))</f>
        <v/>
      </c>
      <c r="H220" s="1864"/>
      <c r="I220" s="1741"/>
      <c r="J220" s="1775"/>
      <c r="K220" s="1780"/>
      <c r="L220" s="1864" t="s">
        <v>344</v>
      </c>
      <c r="M220" s="343"/>
      <c r="N220" s="336"/>
      <c r="O220" s="1626"/>
      <c r="P220" s="1626"/>
      <c r="AH220" s="1633">
        <v>0</v>
      </c>
    </row>
    <row s="1637" customFormat="1" customHeight="1" ht="18.75" hidden="1">
      <c r="A221" s="1782"/>
      <c r="B221" s="1782"/>
      <c r="C221" s="371" t="s">
        <v>1181</v>
      </c>
      <c r="D221" s="2464"/>
      <c r="E221" s="2206"/>
      <c r="F221" s="2385"/>
      <c r="G221" s="2429"/>
      <c r="H221" s="1502"/>
      <c r="I221" s="653" t="s">
        <v>1180</v>
      </c>
      <c r="J221" s="573"/>
      <c r="K221" s="1502"/>
      <c r="L221" s="216"/>
      <c r="M221" s="343"/>
      <c r="N221" s="336"/>
      <c r="O221" s="1626"/>
      <c r="P221" s="1626"/>
      <c r="AH221" s="1633">
        <v>0</v>
      </c>
    </row>
    <row s="1637" customFormat="1" customHeight="1" ht="0.75" hidden="1">
      <c r="A222" s="1782"/>
      <c r="B222" s="1782"/>
      <c r="C222" s="371" t="s">
        <v>1190</v>
      </c>
      <c r="D222" s="2464"/>
      <c r="E222" s="2206"/>
      <c r="F222" s="2385"/>
      <c r="G222" s="402"/>
      <c r="H222" s="1502"/>
      <c r="I222" s="653"/>
      <c r="J222" s="573"/>
      <c r="K222" s="1502"/>
      <c r="L222" s="216"/>
      <c r="M222" s="343"/>
      <c r="N222" s="336"/>
      <c r="O222" s="1626"/>
      <c r="P222" s="1626"/>
      <c r="AH222" s="1633">
        <v>0</v>
      </c>
    </row>
    <row s="1637" customFormat="1" customHeight="1" ht="18.75" hidden="1">
      <c r="A223" s="1782" t="s">
        <v>303</v>
      </c>
      <c r="B223" s="1782" t="s">
        <v>304</v>
      </c>
      <c r="C223" s="371"/>
      <c r="D223" s="2464"/>
      <c r="E223" s="2206"/>
      <c r="F223" s="2385" t="str">
        <f>INDEX(PT_DIFFERENTIATION_VTAR,MATCH(A223,PT_DIFFERENTIATION_VTAR_ID,0))</f>
        <v>Тариф на водоотведение</v>
      </c>
      <c r="G223" s="2429" t="str">
        <f>INDEX(PT_DIFFERENTIATION_NTAR,MATCH(B223,PT_DIFFERENTIATION_NTAR_ID,0))</f>
        <v/>
      </c>
      <c r="H223" s="1864"/>
      <c r="I223" s="1741"/>
      <c r="J223" s="1775"/>
      <c r="K223" s="1780"/>
      <c r="L223" s="1864" t="s">
        <v>344</v>
      </c>
      <c r="M223" s="343"/>
      <c r="N223" s="336"/>
      <c r="O223" s="1626"/>
      <c r="P223" s="1626"/>
      <c r="AH223" s="1633">
        <v>0</v>
      </c>
    </row>
    <row s="1637" customFormat="1" customHeight="1" ht="18.75" hidden="1">
      <c r="A224" s="1782"/>
      <c r="B224" s="1782"/>
      <c r="C224" s="371" t="s">
        <v>1181</v>
      </c>
      <c r="D224" s="2464"/>
      <c r="E224" s="2206"/>
      <c r="F224" s="2385"/>
      <c r="G224" s="2429"/>
      <c r="H224" s="1502"/>
      <c r="I224" s="653" t="s">
        <v>1180</v>
      </c>
      <c r="J224" s="573"/>
      <c r="K224" s="1502"/>
      <c r="L224" s="216"/>
      <c r="M224" s="343"/>
      <c r="N224" s="336"/>
      <c r="O224" s="1626"/>
      <c r="P224" s="1626"/>
      <c r="AH224" s="1633">
        <v>0</v>
      </c>
    </row>
    <row s="1637" customFormat="1" customHeight="1" ht="0.75" hidden="1">
      <c r="A225" s="1782"/>
      <c r="B225" s="1782"/>
      <c r="C225" s="371" t="s">
        <v>1190</v>
      </c>
      <c r="D225" s="2464"/>
      <c r="E225" s="2206"/>
      <c r="F225" s="2385"/>
      <c r="G225" s="402"/>
      <c r="H225" s="1502"/>
      <c r="I225" s="653"/>
      <c r="J225" s="573"/>
      <c r="K225" s="1502"/>
      <c r="L225" s="216"/>
      <c r="M225" s="343"/>
      <c r="N225" s="336"/>
      <c r="O225" s="1626"/>
      <c r="P225" s="1626"/>
      <c r="AH225" s="1633">
        <v>0</v>
      </c>
    </row>
    <row s="1637" customFormat="1" customHeight="1" ht="18.75" hidden="1">
      <c r="A226" s="1782" t="s">
        <v>308</v>
      </c>
      <c r="B226" s="1782" t="s">
        <v>309</v>
      </c>
      <c r="C226" s="371"/>
      <c r="D226" s="2464"/>
      <c r="E226" s="2206"/>
      <c r="F226" s="2385" t="str">
        <f>INDEX(PT_DIFFERENTIATION_VTAR,MATCH(A226,PT_DIFFERENTIATION_VTAR_ID,0))</f>
        <v>Тариф на транспортировку сточных вод</v>
      </c>
      <c r="G226" s="2429" t="str">
        <f>INDEX(PT_DIFFERENTIATION_NTAR,MATCH(B226,PT_DIFFERENTIATION_NTAR_ID,0))</f>
        <v/>
      </c>
      <c r="H226" s="1864"/>
      <c r="I226" s="1741"/>
      <c r="J226" s="1775"/>
      <c r="K226" s="1780"/>
      <c r="L226" s="1864" t="s">
        <v>344</v>
      </c>
      <c r="M226" s="343"/>
      <c r="N226" s="336"/>
      <c r="O226" s="1626"/>
      <c r="P226" s="1626"/>
      <c r="AH226" s="1633">
        <v>0</v>
      </c>
    </row>
    <row s="1637" customFormat="1" customHeight="1" ht="18.75" hidden="1">
      <c r="A227" s="1782"/>
      <c r="B227" s="1782"/>
      <c r="C227" s="371" t="s">
        <v>1181</v>
      </c>
      <c r="D227" s="2464"/>
      <c r="E227" s="2206"/>
      <c r="F227" s="2385"/>
      <c r="G227" s="2429"/>
      <c r="H227" s="1502"/>
      <c r="I227" s="653" t="s">
        <v>1180</v>
      </c>
      <c r="J227" s="573"/>
      <c r="K227" s="1502"/>
      <c r="L227" s="216"/>
      <c r="M227" s="343"/>
      <c r="N227" s="336"/>
      <c r="O227" s="1626"/>
      <c r="P227" s="1626"/>
      <c r="AH227" s="1633">
        <v>0</v>
      </c>
    </row>
    <row s="1637" customFormat="1" customHeight="1" ht="0.75" hidden="1">
      <c r="A228" s="1782"/>
      <c r="B228" s="1782"/>
      <c r="C228" s="371" t="s">
        <v>1190</v>
      </c>
      <c r="D228" s="2464"/>
      <c r="E228" s="2206"/>
      <c r="F228" s="2385"/>
      <c r="G228" s="402"/>
      <c r="H228" s="1502"/>
      <c r="I228" s="653"/>
      <c r="J228" s="573"/>
      <c r="K228" s="1502"/>
      <c r="L228" s="216"/>
      <c r="M228" s="343"/>
      <c r="N228" s="336"/>
      <c r="O228" s="1626"/>
      <c r="P228" s="1626"/>
      <c r="AH228" s="1633">
        <v>0</v>
      </c>
    </row>
    <row s="1637" customFormat="1" customHeight="1" ht="18.75" hidden="1">
      <c r="A229" s="1782" t="s">
        <v>313</v>
      </c>
      <c r="B229" s="1782" t="s">
        <v>314</v>
      </c>
      <c r="C229" s="371"/>
      <c r="D229" s="2464"/>
      <c r="E229" s="2206"/>
      <c r="F229" s="2385" t="str">
        <f>INDEX(PT_DIFFERENTIATION_VTAR,MATCH(A229,PT_DIFFERENTIATION_VTAR_ID,0))</f>
        <v>Тариф на подключение (технологическое присоединение) к централизованной системе водоотведения</v>
      </c>
      <c r="G229" s="2429" t="str">
        <f>INDEX(PT_DIFFERENTIATION_NTAR,MATCH(B229,PT_DIFFERENTIATION_NTAR_ID,0))</f>
        <v/>
      </c>
      <c r="H229" s="1864"/>
      <c r="I229" s="1741"/>
      <c r="J229" s="1775"/>
      <c r="K229" s="1780"/>
      <c r="L229" s="1864" t="s">
        <v>344</v>
      </c>
      <c r="M229" s="343"/>
      <c r="N229" s="336"/>
      <c r="O229" s="1626"/>
      <c r="P229" s="1626"/>
      <c r="AH229" s="1633">
        <v>0</v>
      </c>
    </row>
    <row s="1637" customFormat="1" customHeight="1" ht="18.75" hidden="1">
      <c r="A230" s="1782"/>
      <c r="B230" s="1782"/>
      <c r="C230" s="371" t="s">
        <v>1181</v>
      </c>
      <c r="D230" s="2464"/>
      <c r="E230" s="2206"/>
      <c r="F230" s="2385"/>
      <c r="G230" s="2429"/>
      <c r="H230" s="1502"/>
      <c r="I230" s="653" t="s">
        <v>1180</v>
      </c>
      <c r="J230" s="573"/>
      <c r="K230" s="1502"/>
      <c r="L230" s="216"/>
      <c r="M230" s="343"/>
      <c r="N230" s="336"/>
      <c r="O230" s="1626"/>
      <c r="P230" s="1626"/>
      <c r="AH230" s="1633">
        <v>0</v>
      </c>
    </row>
    <row s="1637" customFormat="1" customHeight="1" ht="1.05">
      <c r="A231" s="1782"/>
      <c r="B231" s="1782"/>
      <c r="C231" s="371" t="s">
        <v>1190</v>
      </c>
      <c r="D231" s="2464"/>
      <c r="E231" s="2206"/>
      <c r="F231" s="2385"/>
      <c r="G231" s="402"/>
      <c r="H231" s="1502"/>
      <c r="I231" s="653"/>
      <c r="J231" s="573"/>
      <c r="K231" s="1502"/>
      <c r="L231" s="216"/>
      <c r="M231" s="343"/>
      <c r="N231" s="336"/>
      <c r="O231" s="1626"/>
      <c r="P231" s="1626"/>
      <c r="AH231" s="1633">
        <v>1</v>
      </c>
    </row>
    <row customHeight="1" ht="27.299999999999997">
      <c r="A232" s="1782"/>
      <c r="B232" s="1782"/>
      <c r="D232" s="378"/>
      <c r="E232" s="149" t="s">
        <v>122</v>
      </c>
      <c r="F232"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32" s="2462"/>
      <c r="H232" s="2462"/>
      <c r="I232" s="2462"/>
      <c r="J232" s="2462"/>
      <c r="K232" s="2462"/>
      <c r="L232" s="2462"/>
      <c r="M232" s="299"/>
      <c r="N232" s="336"/>
      <c r="AH232" s="376">
        <v>26</v>
      </c>
    </row>
    <row s="1637" customFormat="1" customHeight="1" ht="60.75" hidden="1">
      <c r="A233" s="1782" t="s">
        <v>166</v>
      </c>
      <c r="B233" s="1782" t="s">
        <v>167</v>
      </c>
      <c r="C233" s="371"/>
      <c r="D233" s="2464"/>
      <c r="E233" s="2206"/>
      <c r="F233" s="2385" t="str">
        <f>INDEX(PT_DIFFERENTIATION_VTAR,MATCH(A233,PT_DIFFERENTIATION_VTAR_ID,0))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3" s="2429" t="str">
        <f>INDEX(PT_DIFFERENTIATION_NTAR,MATCH(B233,PT_DIFFERENTIATION_NTAR_ID,0))</f>
        <v/>
      </c>
      <c r="H233" s="1864"/>
      <c r="I233" s="1741"/>
      <c r="J233" s="1775"/>
      <c r="K233" s="1780"/>
      <c r="L233" s="1864" t="s">
        <v>344</v>
      </c>
      <c r="M233"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33" s="336"/>
      <c r="O233" s="1626"/>
      <c r="P233" s="1626"/>
      <c r="AH233" s="1633">
        <v>0</v>
      </c>
    </row>
    <row s="1637" customFormat="1" customHeight="1" ht="18.75" hidden="1">
      <c r="A234" s="1782"/>
      <c r="B234" s="1782"/>
      <c r="C234" s="371" t="s">
        <v>1181</v>
      </c>
      <c r="D234" s="2464"/>
      <c r="E234" s="2206"/>
      <c r="F234" s="2385"/>
      <c r="G234" s="2429"/>
      <c r="H234" s="1502"/>
      <c r="I234" s="653" t="s">
        <v>1180</v>
      </c>
      <c r="J234" s="573"/>
      <c r="K234" s="1502"/>
      <c r="L234" s="216"/>
      <c r="M234" s="2172"/>
      <c r="N234" s="336"/>
      <c r="O234" s="1626"/>
      <c r="P234" s="1626"/>
      <c r="AH234" s="1633">
        <v>0</v>
      </c>
    </row>
    <row s="1637" customFormat="1" customHeight="1" ht="0.75" hidden="1">
      <c r="A235" s="1782"/>
      <c r="B235" s="1782"/>
      <c r="C235" s="371" t="s">
        <v>1190</v>
      </c>
      <c r="D235" s="2464"/>
      <c r="E235" s="2206"/>
      <c r="F235" s="2385"/>
      <c r="G235" s="402"/>
      <c r="H235" s="1502"/>
      <c r="I235" s="653"/>
      <c r="J235" s="573"/>
      <c r="K235" s="1502"/>
      <c r="L235" s="216"/>
      <c r="M235" s="2172"/>
      <c r="N235" s="336"/>
      <c r="O235" s="1626"/>
      <c r="P235" s="1626"/>
      <c r="AH235" s="1633">
        <v>0</v>
      </c>
    </row>
    <row s="1637" customFormat="1" customHeight="1" ht="45">
      <c r="A236" s="1782" t="s">
        <v>174</v>
      </c>
      <c r="B236" s="1782" t="s">
        <v>175</v>
      </c>
      <c r="C236" s="371"/>
      <c r="D236" s="2464"/>
      <c r="E236" s="2206"/>
      <c r="F236" s="2385" t="str">
        <f>INDEX(PT_DIFFERENTIATION_VTAR,MATCH(A236,PT_DIFFERENTIATION_VTAR_ID,0))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36" s="2429" t="str">
        <f>INDEX(PT_DIFFERENTIATION_NTAR,MATCH(B236,PT_DIFFERENTIATION_NTAR_ID,0))</f>
        <v>Тариф на тепловую энергию г.п. Белоярский</v>
      </c>
      <c r="H236" s="1864"/>
      <c r="I236" s="1741">
        <v>46023</v>
      </c>
      <c r="J236" s="1775">
        <v>46387</v>
      </c>
      <c r="K236" s="1780">
        <v>44613.72</v>
      </c>
      <c r="L236" s="1864" t="s">
        <v>344</v>
      </c>
      <c r="M236" s="2173"/>
      <c r="N236" s="336"/>
      <c r="O236" s="1626"/>
      <c r="P236" s="1626"/>
      <c r="AH236" s="1633">
        <v>0</v>
      </c>
    </row>
    <row s="1637" customFormat="1" customHeight="1" ht="18.75">
      <c r="A237" s="1782"/>
      <c r="B237" s="1782"/>
      <c r="C237" s="371" t="s">
        <v>1181</v>
      </c>
      <c r="D237" s="2464"/>
      <c r="E237" s="2206"/>
      <c r="F237" s="2385"/>
      <c r="G237" s="2429"/>
      <c r="H237" s="1502"/>
      <c r="I237" s="653" t="s">
        <v>1180</v>
      </c>
      <c r="J237" s="573"/>
      <c r="K237" s="1502"/>
      <c r="L237" s="216"/>
      <c r="M237" s="1863"/>
      <c r="N237" s="336"/>
      <c r="O237" s="1626"/>
      <c r="P237" s="1626"/>
      <c r="AH237" s="1633">
        <v>0</v>
      </c>
    </row>
    <row s="1637" customFormat="1" customHeight="1" ht="18.75">
      <c r="A238" s="1825" t="s">
        <v>174</v>
      </c>
      <c r="B238" s="1825" t="s">
        <v>183</v>
      </c>
      <c r="C238" s="1689"/>
      <c r="D238" s="346"/>
      <c r="E238" s="1033"/>
      <c r="F238" s="1033"/>
      <c r="G238" s="2429" t="str">
        <f>INDEX(PT_DIFFERENTIATION_NTAR,MATCH(B238,PT_DIFFERENTIATION_NTAR_ID,0))</f>
        <v>Тариф на тепловую энергию с.п. Верхнеказымский</v>
      </c>
      <c r="H238" s="2273"/>
      <c r="I238" s="1741">
        <v>46023</v>
      </c>
      <c r="J238" s="1775">
        <v>46387</v>
      </c>
      <c r="K238" s="1780">
        <v>2004.71</v>
      </c>
      <c r="L238" s="2273" t="s">
        <v>344</v>
      </c>
      <c r="M238" s="2320"/>
      <c r="N238" s="620"/>
      <c r="O238" s="1626"/>
      <c r="P238" s="1626"/>
      <c r="Q238" s="1637"/>
      <c r="R238" s="1637"/>
      <c r="S238" s="1637"/>
      <c r="T238" s="1637"/>
      <c r="U238" s="1637"/>
      <c r="V238" s="1637"/>
      <c r="W238" s="1637"/>
      <c r="X238" s="1637"/>
      <c r="Y238" s="1637"/>
      <c r="Z238" s="1637"/>
      <c r="AA238" s="1637"/>
      <c r="AB238" s="1637"/>
      <c r="AC238" s="1637"/>
      <c r="AD238" s="1637"/>
      <c r="AE238" s="1637"/>
      <c r="AF238" s="1637"/>
      <c r="AG238" s="1637"/>
      <c r="AH238" s="1637">
        <v>0</v>
      </c>
    </row>
    <row s="1637" customFormat="1" customHeight="1" ht="18.75">
      <c r="A239" s="1825"/>
      <c r="B239" s="1825"/>
      <c r="C239" s="1689" t="s">
        <v>1181</v>
      </c>
      <c r="D239" s="346"/>
      <c r="E239" s="1033"/>
      <c r="F239" s="1033"/>
      <c r="G239" s="2429"/>
      <c r="H239" s="2671"/>
      <c r="I239" s="2687" t="s">
        <v>1180</v>
      </c>
      <c r="J239" s="2673"/>
      <c r="K239" s="2671"/>
      <c r="L239" s="2674"/>
      <c r="M239" s="2320"/>
      <c r="N239" s="620"/>
      <c r="O239" s="1626"/>
      <c r="P239" s="1626"/>
      <c r="Q239" s="1637"/>
      <c r="R239" s="1637"/>
      <c r="S239" s="1637"/>
      <c r="T239" s="1637"/>
      <c r="U239" s="1637"/>
      <c r="V239" s="1637"/>
      <c r="W239" s="1637"/>
      <c r="X239" s="1637"/>
      <c r="Y239" s="1637"/>
      <c r="Z239" s="1637"/>
      <c r="AA239" s="1637"/>
      <c r="AB239" s="1637"/>
      <c r="AC239" s="1637"/>
      <c r="AD239" s="1637"/>
      <c r="AE239" s="1637"/>
      <c r="AF239" s="1637"/>
      <c r="AG239" s="1637"/>
      <c r="AH239" s="1637">
        <v>0</v>
      </c>
    </row>
    <row s="1637" customFormat="1" customHeight="1" ht="18.75">
      <c r="A240" s="1825" t="s">
        <v>174</v>
      </c>
      <c r="B240" s="1825" t="s">
        <v>188</v>
      </c>
      <c r="C240" s="1689"/>
      <c r="D240" s="346"/>
      <c r="E240" s="1033"/>
      <c r="F240" s="1033"/>
      <c r="G240" s="2429" t="str">
        <f>INDEX(PT_DIFFERENTIATION_NTAR,MATCH(B240,PT_DIFFERENTIATION_NTAR_ID,0))</f>
        <v>Тепловая энергия с. Казым</v>
      </c>
      <c r="H240" s="2273"/>
      <c r="I240" s="1741">
        <v>46023</v>
      </c>
      <c r="J240" s="1775">
        <v>46387</v>
      </c>
      <c r="K240" s="1780">
        <v>0</v>
      </c>
      <c r="L240" s="2273" t="s">
        <v>344</v>
      </c>
      <c r="M240" s="2320"/>
      <c r="N240" s="620"/>
      <c r="O240" s="1626"/>
      <c r="P240" s="1626"/>
      <c r="Q240" s="1637"/>
      <c r="R240" s="1637"/>
      <c r="S240" s="1637"/>
      <c r="T240" s="1637"/>
      <c r="U240" s="1637"/>
      <c r="V240" s="1637"/>
      <c r="W240" s="1637"/>
      <c r="X240" s="1637"/>
      <c r="Y240" s="1637"/>
      <c r="Z240" s="1637"/>
      <c r="AA240" s="1637"/>
      <c r="AB240" s="1637"/>
      <c r="AC240" s="1637"/>
      <c r="AD240" s="1637"/>
      <c r="AE240" s="1637"/>
      <c r="AF240" s="1637"/>
      <c r="AG240" s="1637"/>
      <c r="AH240" s="1637">
        <v>0</v>
      </c>
    </row>
    <row s="1637" customFormat="1" customHeight="1" ht="18.75">
      <c r="A241" s="1825"/>
      <c r="B241" s="1825"/>
      <c r="C241" s="1689" t="s">
        <v>1181</v>
      </c>
      <c r="D241" s="346"/>
      <c r="E241" s="1033"/>
      <c r="F241" s="1033"/>
      <c r="G241" s="2429"/>
      <c r="H241" s="2671"/>
      <c r="I241" s="2688" t="s">
        <v>1180</v>
      </c>
      <c r="J241" s="2673"/>
      <c r="K241" s="2671"/>
      <c r="L241" s="2674"/>
      <c r="M241" s="2320"/>
      <c r="N241" s="620"/>
      <c r="O241" s="1626"/>
      <c r="P241" s="1626"/>
      <c r="Q241" s="1637"/>
      <c r="R241" s="1637"/>
      <c r="S241" s="1637"/>
      <c r="T241" s="1637"/>
      <c r="U241" s="1637"/>
      <c r="V241" s="1637"/>
      <c r="W241" s="1637"/>
      <c r="X241" s="1637"/>
      <c r="Y241" s="1637"/>
      <c r="Z241" s="1637"/>
      <c r="AA241" s="1637"/>
      <c r="AB241" s="1637"/>
      <c r="AC241" s="1637"/>
      <c r="AD241" s="1637"/>
      <c r="AE241" s="1637"/>
      <c r="AF241" s="1637"/>
      <c r="AG241" s="1637"/>
      <c r="AH241" s="1637">
        <v>0</v>
      </c>
    </row>
    <row s="1637" customFormat="1" customHeight="1" ht="18.75">
      <c r="A242" s="1825" t="s">
        <v>174</v>
      </c>
      <c r="B242" s="1825" t="s">
        <v>194</v>
      </c>
      <c r="C242" s="1689"/>
      <c r="D242" s="346"/>
      <c r="E242" s="1033"/>
      <c r="F242" s="1033"/>
      <c r="G242" s="2429" t="str">
        <f>INDEX(PT_DIFFERENTIATION_NTAR,MATCH(B242,PT_DIFFERENTIATION_NTAR_ID,0))</f>
        <v>Тепловая энергия с.п. Полноват</v>
      </c>
      <c r="H242" s="2273"/>
      <c r="I242" s="1741">
        <v>46023</v>
      </c>
      <c r="J242" s="1775">
        <v>46387</v>
      </c>
      <c r="K242" s="1780">
        <v>0</v>
      </c>
      <c r="L242" s="2273" t="s">
        <v>344</v>
      </c>
      <c r="M242" s="2320"/>
      <c r="N242" s="620"/>
      <c r="O242" s="1626"/>
      <c r="P242" s="1626"/>
      <c r="Q242" s="1637"/>
      <c r="R242" s="1637"/>
      <c r="S242" s="1637"/>
      <c r="T242" s="1637"/>
      <c r="U242" s="1637"/>
      <c r="V242" s="1637"/>
      <c r="W242" s="1637"/>
      <c r="X242" s="1637"/>
      <c r="Y242" s="1637"/>
      <c r="Z242" s="1637"/>
      <c r="AA242" s="1637"/>
      <c r="AB242" s="1637"/>
      <c r="AC242" s="1637"/>
      <c r="AD242" s="1637"/>
      <c r="AE242" s="1637"/>
      <c r="AF242" s="1637"/>
      <c r="AG242" s="1637"/>
      <c r="AH242" s="1637">
        <v>0</v>
      </c>
    </row>
    <row s="1637" customFormat="1" customHeight="1" ht="18.75">
      <c r="A243" s="1825"/>
      <c r="B243" s="1825"/>
      <c r="C243" s="1689" t="s">
        <v>1181</v>
      </c>
      <c r="D243" s="346"/>
      <c r="E243" s="1033"/>
      <c r="F243" s="1033"/>
      <c r="G243" s="2429"/>
      <c r="H243" s="2671"/>
      <c r="I243" s="2689" t="s">
        <v>1180</v>
      </c>
      <c r="J243" s="2673"/>
      <c r="K243" s="2671"/>
      <c r="L243" s="2674"/>
      <c r="M243" s="2320"/>
      <c r="N243" s="620"/>
      <c r="O243" s="1626"/>
      <c r="P243" s="1626"/>
      <c r="Q243" s="1637"/>
      <c r="R243" s="1637"/>
      <c r="S243" s="1637"/>
      <c r="T243" s="1637"/>
      <c r="U243" s="1637"/>
      <c r="V243" s="1637"/>
      <c r="W243" s="1637"/>
      <c r="X243" s="1637"/>
      <c r="Y243" s="1637"/>
      <c r="Z243" s="1637"/>
      <c r="AA243" s="1637"/>
      <c r="AB243" s="1637"/>
      <c r="AC243" s="1637"/>
      <c r="AD243" s="1637"/>
      <c r="AE243" s="1637"/>
      <c r="AF243" s="1637"/>
      <c r="AG243" s="1637"/>
      <c r="AH243" s="1637">
        <v>0</v>
      </c>
    </row>
    <row s="1637" customFormat="1" customHeight="1" ht="18.75">
      <c r="A244" s="1825" t="s">
        <v>174</v>
      </c>
      <c r="B244" s="1825" t="s">
        <v>200</v>
      </c>
      <c r="C244" s="1689"/>
      <c r="D244" s="346"/>
      <c r="E244" s="1033"/>
      <c r="F244" s="1033"/>
      <c r="G244" s="2429" t="str">
        <f>INDEX(PT_DIFFERENTIATION_NTAR,MATCH(B244,PT_DIFFERENTIATION_NTAR_ID,0))</f>
        <v>Тепловая энергия с. Ванзеват</v>
      </c>
      <c r="H244" s="2273"/>
      <c r="I244" s="1741">
        <v>46023</v>
      </c>
      <c r="J244" s="1775">
        <v>46387</v>
      </c>
      <c r="K244" s="1780">
        <v>0</v>
      </c>
      <c r="L244" s="2273" t="s">
        <v>344</v>
      </c>
      <c r="M244" s="2320"/>
      <c r="N244" s="620"/>
      <c r="O244" s="1626"/>
      <c r="P244" s="1626"/>
      <c r="Q244" s="1637"/>
      <c r="R244" s="1637"/>
      <c r="S244" s="1637"/>
      <c r="T244" s="1637"/>
      <c r="U244" s="1637"/>
      <c r="V244" s="1637"/>
      <c r="W244" s="1637"/>
      <c r="X244" s="1637"/>
      <c r="Y244" s="1637"/>
      <c r="Z244" s="1637"/>
      <c r="AA244" s="1637"/>
      <c r="AB244" s="1637"/>
      <c r="AC244" s="1637"/>
      <c r="AD244" s="1637"/>
      <c r="AE244" s="1637"/>
      <c r="AF244" s="1637"/>
      <c r="AG244" s="1637"/>
      <c r="AH244" s="1637">
        <v>0</v>
      </c>
    </row>
    <row s="1637" customFormat="1" customHeight="1" ht="18.75">
      <c r="A245" s="1825"/>
      <c r="B245" s="1825"/>
      <c r="C245" s="1689" t="s">
        <v>1181</v>
      </c>
      <c r="D245" s="346"/>
      <c r="E245" s="1033"/>
      <c r="F245" s="1033"/>
      <c r="G245" s="2429"/>
      <c r="H245" s="2671"/>
      <c r="I245" s="2690" t="s">
        <v>1180</v>
      </c>
      <c r="J245" s="2673"/>
      <c r="K245" s="2671"/>
      <c r="L245" s="2674"/>
      <c r="M245" s="2320"/>
      <c r="N245" s="620"/>
      <c r="O245" s="1626"/>
      <c r="P245" s="1626"/>
      <c r="Q245" s="1637"/>
      <c r="R245" s="1637"/>
      <c r="S245" s="1637"/>
      <c r="T245" s="1637"/>
      <c r="U245" s="1637"/>
      <c r="V245" s="1637"/>
      <c r="W245" s="1637"/>
      <c r="X245" s="1637"/>
      <c r="Y245" s="1637"/>
      <c r="Z245" s="1637"/>
      <c r="AA245" s="1637"/>
      <c r="AB245" s="1637"/>
      <c r="AC245" s="1637"/>
      <c r="AD245" s="1637"/>
      <c r="AE245" s="1637"/>
      <c r="AF245" s="1637"/>
      <c r="AG245" s="1637"/>
      <c r="AH245" s="1637">
        <v>0</v>
      </c>
    </row>
    <row s="1637" customFormat="1" customHeight="1" ht="0.75">
      <c r="A246" s="1782"/>
      <c r="B246" s="1782"/>
      <c r="C246" s="371" t="s">
        <v>1190</v>
      </c>
      <c r="D246" s="2464"/>
      <c r="E246" s="2206"/>
      <c r="F246" s="2385"/>
      <c r="G246" s="402"/>
      <c r="H246" s="1502"/>
      <c r="I246" s="653"/>
      <c r="J246" s="573"/>
      <c r="K246" s="1502"/>
      <c r="L246" s="216"/>
      <c r="M246" s="343"/>
      <c r="N246" s="336"/>
      <c r="O246" s="1626"/>
      <c r="P246" s="1626"/>
      <c r="AH246" s="1633">
        <v>0</v>
      </c>
    </row>
    <row s="1637" customFormat="1" customHeight="1" ht="45" hidden="1">
      <c r="A247" s="1782" t="s">
        <v>207</v>
      </c>
      <c r="B247" s="1782" t="s">
        <v>208</v>
      </c>
      <c r="C247" s="371"/>
      <c r="D247" s="2464"/>
      <c r="E247" s="2206"/>
      <c r="F247" s="2385" t="str">
        <f>INDEX(PT_DIFFERENTIATION_VTAR,MATCH(A247,PT_DIFFERENTIATION_VTAR_ID,0))</f>
        <v>Тарифы на теплоноситель, поставляемый теплоснабжающими организациями потребителям, другим теплоснабжающим организациям</v>
      </c>
      <c r="G247" s="2429" t="str">
        <f>INDEX(PT_DIFFERENTIATION_NTAR,MATCH(B247,PT_DIFFERENTIATION_NTAR_ID,0))</f>
        <v/>
      </c>
      <c r="H247" s="1864"/>
      <c r="I247" s="1741"/>
      <c r="J247" s="1775"/>
      <c r="K247" s="1780"/>
      <c r="L247" s="1864" t="s">
        <v>344</v>
      </c>
      <c r="M247" s="343"/>
      <c r="N247" s="336"/>
      <c r="O247" s="1626"/>
      <c r="P247" s="1626"/>
      <c r="AH247" s="1633">
        <v>0</v>
      </c>
    </row>
    <row s="1637" customFormat="1" customHeight="1" ht="18.75" hidden="1">
      <c r="A248" s="1782"/>
      <c r="B248" s="1782"/>
      <c r="C248" s="371" t="s">
        <v>1181</v>
      </c>
      <c r="D248" s="2464"/>
      <c r="E248" s="2206"/>
      <c r="F248" s="2385"/>
      <c r="G248" s="2429"/>
      <c r="H248" s="1502"/>
      <c r="I248" s="653" t="s">
        <v>1180</v>
      </c>
      <c r="J248" s="573"/>
      <c r="K248" s="1502"/>
      <c r="L248" s="216"/>
      <c r="M248" s="343"/>
      <c r="N248" s="336"/>
      <c r="O248" s="1626"/>
      <c r="P248" s="1626"/>
      <c r="AH248" s="1633">
        <v>0</v>
      </c>
    </row>
    <row s="1637" customFormat="1" customHeight="1" ht="0.75" hidden="1">
      <c r="A249" s="1782"/>
      <c r="B249" s="1782"/>
      <c r="C249" s="371" t="s">
        <v>1190</v>
      </c>
      <c r="D249" s="2464"/>
      <c r="E249" s="2206"/>
      <c r="F249" s="2385"/>
      <c r="G249" s="402"/>
      <c r="H249" s="1502"/>
      <c r="I249" s="653"/>
      <c r="J249" s="573"/>
      <c r="K249" s="1502"/>
      <c r="L249" s="216"/>
      <c r="M249" s="343"/>
      <c r="N249" s="336"/>
      <c r="O249" s="1626"/>
      <c r="P249" s="1626"/>
      <c r="AH249" s="1633">
        <v>0</v>
      </c>
    </row>
    <row s="1637" customFormat="1" customHeight="1" ht="45" hidden="1">
      <c r="A250" s="1782" t="s">
        <v>213</v>
      </c>
      <c r="B250" s="1782" t="s">
        <v>214</v>
      </c>
      <c r="C250" s="371"/>
      <c r="D250" s="2464"/>
      <c r="E250" s="2206"/>
      <c r="F250" s="2385" t="str">
        <f>INDEX(PT_DIFFERENTIATION_VTAR,MATCH(A250,PT_DIFFERENTIATION_VTAR_ID,0))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50" s="2429" t="str">
        <f>INDEX(PT_DIFFERENTIATION_NTAR,MATCH(B250,PT_DIFFERENTIATION_NTAR_ID,0))</f>
        <v/>
      </c>
      <c r="H250" s="1864"/>
      <c r="I250" s="1741"/>
      <c r="J250" s="1775"/>
      <c r="K250" s="1780"/>
      <c r="L250" s="1864" t="s">
        <v>344</v>
      </c>
      <c r="M250" s="343"/>
      <c r="N250" s="336"/>
      <c r="O250" s="1626"/>
      <c r="P250" s="1626"/>
      <c r="AH250" s="1633">
        <v>0</v>
      </c>
    </row>
    <row s="1637" customFormat="1" customHeight="1" ht="18.75" hidden="1">
      <c r="A251" s="1782"/>
      <c r="B251" s="1782"/>
      <c r="C251" s="371" t="s">
        <v>1181</v>
      </c>
      <c r="D251" s="2464"/>
      <c r="E251" s="2206"/>
      <c r="F251" s="2385"/>
      <c r="G251" s="2429"/>
      <c r="H251" s="1502"/>
      <c r="I251" s="653" t="s">
        <v>1180</v>
      </c>
      <c r="J251" s="573"/>
      <c r="K251" s="1502"/>
      <c r="L251" s="216"/>
      <c r="M251" s="343"/>
      <c r="N251" s="336"/>
      <c r="O251" s="1626"/>
      <c r="P251" s="1626"/>
      <c r="AH251" s="1633">
        <v>0</v>
      </c>
    </row>
    <row s="1637" customFormat="1" customHeight="1" ht="0.75" hidden="1">
      <c r="A252" s="1782"/>
      <c r="B252" s="1782"/>
      <c r="C252" s="371" t="s">
        <v>1190</v>
      </c>
      <c r="D252" s="2464"/>
      <c r="E252" s="2206"/>
      <c r="F252" s="2385"/>
      <c r="G252" s="402"/>
      <c r="H252" s="1502"/>
      <c r="I252" s="653"/>
      <c r="J252" s="573"/>
      <c r="K252" s="1502"/>
      <c r="L252" s="216"/>
      <c r="M252" s="343"/>
      <c r="N252" s="336"/>
      <c r="O252" s="1626"/>
      <c r="P252" s="1626"/>
      <c r="AH252" s="1633">
        <v>0</v>
      </c>
    </row>
    <row s="1637" customFormat="1" customHeight="1" ht="18.75" hidden="1">
      <c r="A253" s="1782" t="s">
        <v>219</v>
      </c>
      <c r="B253" s="1782" t="s">
        <v>220</v>
      </c>
      <c r="C253" s="371"/>
      <c r="D253" s="2464"/>
      <c r="E253" s="2206"/>
      <c r="F253" s="2385" t="str">
        <f>INDEX(PT_DIFFERENTIATION_VTAR,MATCH(A253,PT_DIFFERENTIATION_VTAR_ID,0))</f>
        <v>Тарифы на услуги по передаче тепловой энергии</v>
      </c>
      <c r="G253" s="2429" t="str">
        <f>INDEX(PT_DIFFERENTIATION_NTAR,MATCH(B253,PT_DIFFERENTIATION_NTAR_ID,0))</f>
        <v/>
      </c>
      <c r="H253" s="1864"/>
      <c r="I253" s="1741"/>
      <c r="J253" s="1775"/>
      <c r="K253" s="1780"/>
      <c r="L253" s="1864" t="s">
        <v>344</v>
      </c>
      <c r="M253" s="343"/>
      <c r="N253" s="336"/>
      <c r="O253" s="1626"/>
      <c r="P253" s="1626"/>
      <c r="AH253" s="1633">
        <v>0</v>
      </c>
    </row>
    <row s="1637" customFormat="1" customHeight="1" ht="18.75" hidden="1">
      <c r="A254" s="1782"/>
      <c r="B254" s="1782"/>
      <c r="C254" s="371" t="s">
        <v>1181</v>
      </c>
      <c r="D254" s="2464"/>
      <c r="E254" s="2206"/>
      <c r="F254" s="2385"/>
      <c r="G254" s="2429"/>
      <c r="H254" s="1502"/>
      <c r="I254" s="653" t="s">
        <v>1180</v>
      </c>
      <c r="J254" s="573"/>
      <c r="K254" s="1502"/>
      <c r="L254" s="216"/>
      <c r="M254" s="343"/>
      <c r="N254" s="336"/>
      <c r="O254" s="1626"/>
      <c r="P254" s="1626"/>
      <c r="AH254" s="1633">
        <v>0</v>
      </c>
    </row>
    <row s="1637" customFormat="1" customHeight="1" ht="0.75" hidden="1">
      <c r="A255" s="1782"/>
      <c r="B255" s="1782"/>
      <c r="C255" s="371" t="s">
        <v>1190</v>
      </c>
      <c r="D255" s="2464"/>
      <c r="E255" s="2206"/>
      <c r="F255" s="2385"/>
      <c r="G255" s="402"/>
      <c r="H255" s="1502"/>
      <c r="I255" s="653"/>
      <c r="J255" s="573"/>
      <c r="K255" s="1502"/>
      <c r="L255" s="216"/>
      <c r="M255" s="343"/>
      <c r="N255" s="336"/>
      <c r="O255" s="1626"/>
      <c r="P255" s="1626"/>
      <c r="AH255" s="1633">
        <v>0</v>
      </c>
    </row>
    <row s="1637" customFormat="1" customHeight="1" ht="18.75" hidden="1">
      <c r="A256" s="1782" t="s">
        <v>225</v>
      </c>
      <c r="B256" s="1782" t="s">
        <v>226</v>
      </c>
      <c r="C256" s="371"/>
      <c r="D256" s="2464"/>
      <c r="E256" s="2206"/>
      <c r="F256" s="2385" t="str">
        <f>INDEX(PT_DIFFERENTIATION_VTAR,MATCH(A256,PT_DIFFERENTIATION_VTAR_ID,0))</f>
        <v>Тарифы на услуги по передаче теплоносителя</v>
      </c>
      <c r="G256" s="2429" t="str">
        <f>INDEX(PT_DIFFERENTIATION_NTAR,MATCH(B256,PT_DIFFERENTIATION_NTAR_ID,0))</f>
        <v/>
      </c>
      <c r="H256" s="1864"/>
      <c r="I256" s="1741"/>
      <c r="J256" s="1775"/>
      <c r="K256" s="1780"/>
      <c r="L256" s="1864" t="s">
        <v>344</v>
      </c>
      <c r="M256" s="343"/>
      <c r="N256" s="336"/>
      <c r="O256" s="1626"/>
      <c r="P256" s="1626"/>
      <c r="AH256" s="1633">
        <v>0</v>
      </c>
    </row>
    <row s="1637" customFormat="1" customHeight="1" ht="18.75" hidden="1">
      <c r="A257" s="1782"/>
      <c r="B257" s="1782"/>
      <c r="C257" s="371" t="s">
        <v>1181</v>
      </c>
      <c r="D257" s="2464"/>
      <c r="E257" s="2206"/>
      <c r="F257" s="2385"/>
      <c r="G257" s="2429"/>
      <c r="H257" s="1502"/>
      <c r="I257" s="653" t="s">
        <v>1180</v>
      </c>
      <c r="J257" s="573"/>
      <c r="K257" s="1502"/>
      <c r="L257" s="216"/>
      <c r="M257" s="343"/>
      <c r="N257" s="336"/>
      <c r="O257" s="1626"/>
      <c r="P257" s="1626"/>
      <c r="AH257" s="1633">
        <v>0</v>
      </c>
    </row>
    <row s="1637" customFormat="1" customHeight="1" ht="0.75" hidden="1">
      <c r="A258" s="1782"/>
      <c r="B258" s="1782"/>
      <c r="C258" s="371" t="s">
        <v>1190</v>
      </c>
      <c r="D258" s="2464"/>
      <c r="E258" s="2206"/>
      <c r="F258" s="2385"/>
      <c r="G258" s="402"/>
      <c r="H258" s="1502"/>
      <c r="I258" s="653"/>
      <c r="J258" s="573"/>
      <c r="K258" s="1502"/>
      <c r="L258" s="216"/>
      <c r="M258" s="343"/>
      <c r="N258" s="336"/>
      <c r="O258" s="1626"/>
      <c r="P258" s="1626"/>
      <c r="AH258" s="1633">
        <v>0</v>
      </c>
    </row>
    <row s="1637" customFormat="1" customHeight="1" ht="18.75" hidden="1">
      <c r="A259" s="1782" t="s">
        <v>231</v>
      </c>
      <c r="B259" s="1782" t="s">
        <v>232</v>
      </c>
      <c r="C259" s="371"/>
      <c r="D259" s="2464"/>
      <c r="E259" s="2206"/>
      <c r="F259" s="2385" t="str">
        <f>INDEX(PT_DIFFERENTIATION_VTAR,MATCH(A259,PT_DIFFERENTIATION_VTAR_ID,0))</f>
        <v>Плата за услуги по поддержанию резервной тепловой мощности при отсутствии потребления тепловой энергии</v>
      </c>
      <c r="G259" s="2429" t="str">
        <f>INDEX(PT_DIFFERENTIATION_NTAR,MATCH(B259,PT_DIFFERENTIATION_NTAR_ID,0))</f>
        <v/>
      </c>
      <c r="H259" s="1864"/>
      <c r="I259" s="1741"/>
      <c r="J259" s="1775"/>
      <c r="K259" s="1780"/>
      <c r="L259" s="1864" t="s">
        <v>344</v>
      </c>
      <c r="M259" s="343"/>
      <c r="N259" s="336"/>
      <c r="O259" s="1626"/>
      <c r="P259" s="1626"/>
      <c r="AH259" s="1633">
        <v>0</v>
      </c>
    </row>
    <row s="1637" customFormat="1" customHeight="1" ht="18.75" hidden="1">
      <c r="A260" s="1782"/>
      <c r="B260" s="1782"/>
      <c r="C260" s="371" t="s">
        <v>1181</v>
      </c>
      <c r="D260" s="2464"/>
      <c r="E260" s="2206"/>
      <c r="F260" s="2385"/>
      <c r="G260" s="2429"/>
      <c r="H260" s="1502"/>
      <c r="I260" s="653" t="s">
        <v>1180</v>
      </c>
      <c r="J260" s="573"/>
      <c r="K260" s="1502"/>
      <c r="L260" s="216"/>
      <c r="M260" s="343"/>
      <c r="N260" s="336"/>
      <c r="O260" s="1626"/>
      <c r="P260" s="1626"/>
      <c r="AH260" s="1633">
        <v>0</v>
      </c>
    </row>
    <row s="1637" customFormat="1" customHeight="1" ht="0.75" hidden="1">
      <c r="A261" s="1782"/>
      <c r="B261" s="1782"/>
      <c r="C261" s="371" t="s">
        <v>1190</v>
      </c>
      <c r="D261" s="2464"/>
      <c r="E261" s="2206"/>
      <c r="F261" s="2385"/>
      <c r="G261" s="402"/>
      <c r="H261" s="1502"/>
      <c r="I261" s="653"/>
      <c r="J261" s="573"/>
      <c r="K261" s="1502"/>
      <c r="L261" s="216"/>
      <c r="M261" s="343"/>
      <c r="N261" s="336"/>
      <c r="O261" s="1626"/>
      <c r="P261" s="1626"/>
      <c r="AH261" s="1633">
        <v>0</v>
      </c>
    </row>
    <row s="1637" customFormat="1" customHeight="1" ht="18.75" hidden="1">
      <c r="A262" s="1782" t="s">
        <v>237</v>
      </c>
      <c r="B262" s="1782" t="s">
        <v>238</v>
      </c>
      <c r="C262" s="371"/>
      <c r="D262" s="2464"/>
      <c r="E262" s="2206"/>
      <c r="F262" s="2385" t="str">
        <f>INDEX(PT_DIFFERENTIATION_VTAR,MATCH(A262,PT_DIFFERENTIATION_VTAR_ID,0))</f>
        <v>Плата за подключение (технологическое присоединение) к системе теплоснабжения</v>
      </c>
      <c r="G262" s="2429" t="str">
        <f>INDEX(PT_DIFFERENTIATION_NTAR,MATCH(B262,PT_DIFFERENTIATION_NTAR_ID,0))</f>
        <v/>
      </c>
      <c r="H262" s="1864"/>
      <c r="I262" s="1741"/>
      <c r="J262" s="1775"/>
      <c r="K262" s="1780"/>
      <c r="L262" s="1864" t="s">
        <v>344</v>
      </c>
      <c r="M262" s="343"/>
      <c r="N262" s="336"/>
      <c r="O262" s="1626"/>
      <c r="P262" s="1626"/>
      <c r="AH262" s="1633">
        <v>0</v>
      </c>
    </row>
    <row s="1637" customFormat="1" customHeight="1" ht="18.75" hidden="1">
      <c r="A263" s="1782"/>
      <c r="B263" s="1782"/>
      <c r="C263" s="371" t="s">
        <v>1181</v>
      </c>
      <c r="D263" s="2464"/>
      <c r="E263" s="2206"/>
      <c r="F263" s="2385"/>
      <c r="G263" s="2429"/>
      <c r="H263" s="1502"/>
      <c r="I263" s="653" t="s">
        <v>1180</v>
      </c>
      <c r="J263" s="573"/>
      <c r="K263" s="1502"/>
      <c r="L263" s="216"/>
      <c r="M263" s="343"/>
      <c r="N263" s="336"/>
      <c r="O263" s="1626"/>
      <c r="P263" s="1626"/>
      <c r="AH263" s="1633">
        <v>0</v>
      </c>
    </row>
    <row s="1637" customFormat="1" customHeight="1" ht="0.75" hidden="1">
      <c r="A264" s="1782"/>
      <c r="B264" s="1782"/>
      <c r="C264" s="371" t="s">
        <v>1190</v>
      </c>
      <c r="D264" s="2464"/>
      <c r="E264" s="2206"/>
      <c r="F264" s="2385"/>
      <c r="G264" s="402"/>
      <c r="H264" s="1502"/>
      <c r="I264" s="653"/>
      <c r="J264" s="573"/>
      <c r="K264" s="1502"/>
      <c r="L264" s="216"/>
      <c r="M264" s="343"/>
      <c r="N264" s="336"/>
      <c r="O264" s="1626"/>
      <c r="P264" s="1626"/>
      <c r="AH264" s="1633">
        <v>0</v>
      </c>
    </row>
    <row s="1637" customFormat="1" customHeight="1" ht="18.75" hidden="1">
      <c r="A265" s="1782" t="s">
        <v>243</v>
      </c>
      <c r="B265" s="1782" t="s">
        <v>244</v>
      </c>
      <c r="C265" s="371"/>
      <c r="D265" s="2464"/>
      <c r="E265" s="2206"/>
      <c r="F265" s="2385" t="str">
        <f>INDEX(PT_DIFFERENTIATION_VTAR,MATCH(A265,PT_DIFFERENTIATION_VTAR_ID,0))</f>
        <v>Плата за подключение (технологическое присоединение) к системе теплоснабжения (индивидуальная)</v>
      </c>
      <c r="G265" s="2429" t="str">
        <f>INDEX(PT_DIFFERENTIATION_NTAR,MATCH(B265,PT_DIFFERENTIATION_NTAR_ID,0))</f>
        <v/>
      </c>
      <c r="H265" s="1991"/>
      <c r="I265" s="1741"/>
      <c r="J265" s="1775"/>
      <c r="K265" s="1780"/>
      <c r="L265" s="1991" t="s">
        <v>344</v>
      </c>
      <c r="M265" s="343"/>
      <c r="N265" s="336"/>
      <c r="O265" s="1626"/>
      <c r="P265" s="1626"/>
      <c r="AH265" s="1633">
        <v>0</v>
      </c>
    </row>
    <row s="1637" customFormat="1" customHeight="1" ht="18.75" hidden="1">
      <c r="A266" s="1782"/>
      <c r="B266" s="1782"/>
      <c r="C266" s="371" t="s">
        <v>1181</v>
      </c>
      <c r="D266" s="2464"/>
      <c r="E266" s="2206"/>
      <c r="F266" s="2385"/>
      <c r="G266" s="2429"/>
      <c r="H266" s="1502"/>
      <c r="I266" s="653" t="s">
        <v>1180</v>
      </c>
      <c r="J266" s="573"/>
      <c r="K266" s="1502"/>
      <c r="L266" s="216"/>
      <c r="M266" s="343"/>
      <c r="N266" s="336"/>
      <c r="O266" s="1626"/>
      <c r="P266" s="1626"/>
      <c r="AH266" s="1633">
        <v>0</v>
      </c>
    </row>
    <row s="1637" customFormat="1" customHeight="1" ht="0.75" hidden="1">
      <c r="A267" s="1782"/>
      <c r="B267" s="1782"/>
      <c r="C267" s="371" t="s">
        <v>1190</v>
      </c>
      <c r="D267" s="2464"/>
      <c r="E267" s="2206"/>
      <c r="F267" s="2385"/>
      <c r="G267" s="402"/>
      <c r="H267" s="1502"/>
      <c r="I267" s="653"/>
      <c r="J267" s="573"/>
      <c r="K267" s="1502"/>
      <c r="L267" s="216"/>
      <c r="M267" s="343"/>
      <c r="N267" s="336"/>
      <c r="O267" s="1626"/>
      <c r="P267" s="1626"/>
      <c r="AH267" s="1633">
        <v>0</v>
      </c>
    </row>
    <row s="1637" customFormat="1" customHeight="1" ht="18.75" hidden="1">
      <c r="A268" s="1782" t="s">
        <v>263</v>
      </c>
      <c r="B268" s="1782" t="s">
        <v>264</v>
      </c>
      <c r="C268" s="371"/>
      <c r="D268" s="2464"/>
      <c r="E268" s="2206"/>
      <c r="F268" s="2385" t="str">
        <f>INDEX(PT_DIFFERENTIATION_VTAR,MATCH(A268,PT_DIFFERENTIATION_VTAR_ID,0))</f>
        <v>Тариф на питьевую воду (питьевое водоснабжение)</v>
      </c>
      <c r="G268" s="2429" t="str">
        <f>INDEX(PT_DIFFERENTIATION_NTAR,MATCH(B268,PT_DIFFERENTIATION_NTAR_ID,0))</f>
        <v/>
      </c>
      <c r="H268" s="1864"/>
      <c r="I268" s="1741"/>
      <c r="J268" s="1775"/>
      <c r="K268" s="1780"/>
      <c r="L268" s="1864" t="s">
        <v>344</v>
      </c>
      <c r="M268" s="343"/>
      <c r="N268" s="336"/>
      <c r="O268" s="1626"/>
      <c r="P268" s="1626"/>
      <c r="AH268" s="1633">
        <v>0</v>
      </c>
    </row>
    <row s="1637" customFormat="1" customHeight="1" ht="18.75" hidden="1">
      <c r="A269" s="1782"/>
      <c r="B269" s="1782"/>
      <c r="C269" s="371" t="s">
        <v>1181</v>
      </c>
      <c r="D269" s="2464"/>
      <c r="E269" s="2206"/>
      <c r="F269" s="2385"/>
      <c r="G269" s="2429"/>
      <c r="H269" s="1502"/>
      <c r="I269" s="653" t="s">
        <v>1180</v>
      </c>
      <c r="J269" s="573"/>
      <c r="K269" s="1502"/>
      <c r="L269" s="216"/>
      <c r="M269" s="343"/>
      <c r="N269" s="336"/>
      <c r="O269" s="1626"/>
      <c r="P269" s="1626"/>
      <c r="AH269" s="1633">
        <v>0</v>
      </c>
    </row>
    <row s="1637" customFormat="1" customHeight="1" ht="0.75" hidden="1">
      <c r="A270" s="1782"/>
      <c r="B270" s="1782"/>
      <c r="C270" s="371" t="s">
        <v>1190</v>
      </c>
      <c r="D270" s="2464"/>
      <c r="E270" s="2206"/>
      <c r="F270" s="2385"/>
      <c r="G270" s="402"/>
      <c r="H270" s="1502"/>
      <c r="I270" s="653"/>
      <c r="J270" s="573"/>
      <c r="K270" s="1502"/>
      <c r="L270" s="216"/>
      <c r="M270" s="343"/>
      <c r="N270" s="336"/>
      <c r="O270" s="1626"/>
      <c r="P270" s="1626"/>
      <c r="AH270" s="1633">
        <v>0</v>
      </c>
    </row>
    <row s="1637" customFormat="1" customHeight="1" ht="18.75" hidden="1">
      <c r="A271" s="1782" t="s">
        <v>268</v>
      </c>
      <c r="B271" s="1782" t="s">
        <v>269</v>
      </c>
      <c r="C271" s="371"/>
      <c r="D271" s="2464"/>
      <c r="E271" s="2206"/>
      <c r="F271" s="2385" t="str">
        <f>INDEX(PT_DIFFERENTIATION_VTAR,MATCH(A271,PT_DIFFERENTIATION_VTAR_ID,0))</f>
        <v>Тариф на техническую воду</v>
      </c>
      <c r="G271" s="2429" t="str">
        <f>INDEX(PT_DIFFERENTIATION_NTAR,MATCH(B271,PT_DIFFERENTIATION_NTAR_ID,0))</f>
        <v/>
      </c>
      <c r="H271" s="1864"/>
      <c r="I271" s="1741"/>
      <c r="J271" s="1775"/>
      <c r="K271" s="1780"/>
      <c r="L271" s="1864" t="s">
        <v>344</v>
      </c>
      <c r="M271" s="343"/>
      <c r="N271" s="336"/>
      <c r="O271" s="1626"/>
      <c r="P271" s="1626"/>
      <c r="AH271" s="1633">
        <v>0</v>
      </c>
    </row>
    <row s="1637" customFormat="1" customHeight="1" ht="18.75" hidden="1">
      <c r="A272" s="1782"/>
      <c r="B272" s="1782"/>
      <c r="C272" s="371" t="s">
        <v>1181</v>
      </c>
      <c r="D272" s="2464"/>
      <c r="E272" s="2206"/>
      <c r="F272" s="2385"/>
      <c r="G272" s="2429"/>
      <c r="H272" s="1502"/>
      <c r="I272" s="653" t="s">
        <v>1180</v>
      </c>
      <c r="J272" s="573"/>
      <c r="K272" s="1502"/>
      <c r="L272" s="216"/>
      <c r="M272" s="343"/>
      <c r="N272" s="336"/>
      <c r="O272" s="1626"/>
      <c r="P272" s="1626"/>
      <c r="AH272" s="1633">
        <v>0</v>
      </c>
    </row>
    <row s="1637" customFormat="1" customHeight="1" ht="0.75" hidden="1">
      <c r="A273" s="1782"/>
      <c r="B273" s="1782"/>
      <c r="C273" s="371" t="s">
        <v>1190</v>
      </c>
      <c r="D273" s="2464"/>
      <c r="E273" s="2206"/>
      <c r="F273" s="2385"/>
      <c r="G273" s="402"/>
      <c r="H273" s="1502"/>
      <c r="I273" s="653"/>
      <c r="J273" s="573"/>
      <c r="K273" s="1502"/>
      <c r="L273" s="216"/>
      <c r="M273" s="343"/>
      <c r="N273" s="336"/>
      <c r="O273" s="1626"/>
      <c r="P273" s="1626"/>
      <c r="AH273" s="1633">
        <v>0</v>
      </c>
    </row>
    <row s="1637" customFormat="1" customHeight="1" ht="18.75" hidden="1">
      <c r="A274" s="1782" t="s">
        <v>273</v>
      </c>
      <c r="B274" s="1782" t="s">
        <v>274</v>
      </c>
      <c r="C274" s="371"/>
      <c r="D274" s="2464"/>
      <c r="E274" s="2206"/>
      <c r="F274" s="2385" t="str">
        <f>INDEX(PT_DIFFERENTIATION_VTAR,MATCH(A274,PT_DIFFERENTIATION_VTAR_ID,0))</f>
        <v>Тариф на транспортировку воды</v>
      </c>
      <c r="G274" s="2429" t="str">
        <f>INDEX(PT_DIFFERENTIATION_NTAR,MATCH(B274,PT_DIFFERENTIATION_NTAR_ID,0))</f>
        <v/>
      </c>
      <c r="H274" s="1864"/>
      <c r="I274" s="1741"/>
      <c r="J274" s="1775"/>
      <c r="K274" s="1780"/>
      <c r="L274" s="1864" t="s">
        <v>344</v>
      </c>
      <c r="M274" s="343"/>
      <c r="N274" s="336"/>
      <c r="O274" s="1626"/>
      <c r="P274" s="1626"/>
      <c r="AH274" s="1633">
        <v>0</v>
      </c>
    </row>
    <row s="1637" customFormat="1" customHeight="1" ht="18.75" hidden="1">
      <c r="A275" s="1782"/>
      <c r="B275" s="1782"/>
      <c r="C275" s="371" t="s">
        <v>1181</v>
      </c>
      <c r="D275" s="2464"/>
      <c r="E275" s="2206"/>
      <c r="F275" s="2385"/>
      <c r="G275" s="2429"/>
      <c r="H275" s="1502"/>
      <c r="I275" s="653" t="s">
        <v>1180</v>
      </c>
      <c r="J275" s="573"/>
      <c r="K275" s="1502"/>
      <c r="L275" s="216"/>
      <c r="M275" s="343"/>
      <c r="N275" s="336"/>
      <c r="O275" s="1626"/>
      <c r="P275" s="1626"/>
      <c r="AH275" s="1633">
        <v>0</v>
      </c>
    </row>
    <row s="1637" customFormat="1" customHeight="1" ht="0.75" hidden="1">
      <c r="A276" s="1782"/>
      <c r="B276" s="1782"/>
      <c r="C276" s="371" t="s">
        <v>1190</v>
      </c>
      <c r="D276" s="2464"/>
      <c r="E276" s="2206"/>
      <c r="F276" s="2385"/>
      <c r="G276" s="402"/>
      <c r="H276" s="1502"/>
      <c r="I276" s="653"/>
      <c r="J276" s="573"/>
      <c r="K276" s="1502"/>
      <c r="L276" s="216"/>
      <c r="M276" s="343"/>
      <c r="N276" s="336"/>
      <c r="O276" s="1626"/>
      <c r="P276" s="1626"/>
      <c r="AH276" s="1633">
        <v>0</v>
      </c>
    </row>
    <row s="1637" customFormat="1" customHeight="1" ht="18.75" hidden="1">
      <c r="A277" s="1782" t="s">
        <v>278</v>
      </c>
      <c r="B277" s="1782" t="s">
        <v>279</v>
      </c>
      <c r="C277" s="371"/>
      <c r="D277" s="2464"/>
      <c r="E277" s="2206"/>
      <c r="F277" s="2385" t="str">
        <f>INDEX(PT_DIFFERENTIATION_VTAR,MATCH(A277,PT_DIFFERENTIATION_VTAR_ID,0))</f>
        <v>Тариф на подвоз воды</v>
      </c>
      <c r="G277" s="2429" t="str">
        <f>INDEX(PT_DIFFERENTIATION_NTAR,MATCH(B277,PT_DIFFERENTIATION_NTAR_ID,0))</f>
        <v/>
      </c>
      <c r="H277" s="1864"/>
      <c r="I277" s="1741"/>
      <c r="J277" s="1775"/>
      <c r="K277" s="1780"/>
      <c r="L277" s="1864" t="s">
        <v>344</v>
      </c>
      <c r="M277" s="343"/>
      <c r="N277" s="336"/>
      <c r="O277" s="1626"/>
      <c r="P277" s="1626"/>
      <c r="AH277" s="1633">
        <v>0</v>
      </c>
    </row>
    <row s="1637" customFormat="1" customHeight="1" ht="18.75" hidden="1">
      <c r="A278" s="1782"/>
      <c r="B278" s="1782"/>
      <c r="C278" s="371" t="s">
        <v>1181</v>
      </c>
      <c r="D278" s="2464"/>
      <c r="E278" s="2206"/>
      <c r="F278" s="2385"/>
      <c r="G278" s="2429"/>
      <c r="H278" s="1502"/>
      <c r="I278" s="653" t="s">
        <v>1180</v>
      </c>
      <c r="J278" s="573"/>
      <c r="K278" s="1502"/>
      <c r="L278" s="216"/>
      <c r="M278" s="343"/>
      <c r="N278" s="336"/>
      <c r="O278" s="1626"/>
      <c r="P278" s="1626"/>
      <c r="AH278" s="1633">
        <v>0</v>
      </c>
    </row>
    <row s="1637" customFormat="1" customHeight="1" ht="0.75" hidden="1">
      <c r="A279" s="1782"/>
      <c r="B279" s="1782"/>
      <c r="C279" s="371" t="s">
        <v>1190</v>
      </c>
      <c r="D279" s="2464"/>
      <c r="E279" s="2206"/>
      <c r="F279" s="2385"/>
      <c r="G279" s="402"/>
      <c r="H279" s="1502"/>
      <c r="I279" s="653"/>
      <c r="J279" s="573"/>
      <c r="K279" s="1502"/>
      <c r="L279" s="216"/>
      <c r="M279" s="343"/>
      <c r="N279" s="336"/>
      <c r="O279" s="1626"/>
      <c r="P279" s="1626"/>
      <c r="AH279" s="1633">
        <v>0</v>
      </c>
    </row>
    <row s="1637" customFormat="1" customHeight="1" ht="18.75" hidden="1">
      <c r="A280" s="1782" t="s">
        <v>283</v>
      </c>
      <c r="B280" s="1782" t="s">
        <v>284</v>
      </c>
      <c r="C280" s="371"/>
      <c r="D280" s="2464"/>
      <c r="E280" s="2206"/>
      <c r="F280" s="2385" t="str">
        <f>INDEX(PT_DIFFERENTIATION_VTAR,MATCH(A280,PT_DIFFERENTIATION_VTAR_ID,0))</f>
        <v>Тариф на подключение (технологическое присоединение) к централизованной системе холодного водоснабжения</v>
      </c>
      <c r="G280" s="2429" t="str">
        <f>INDEX(PT_DIFFERENTIATION_NTAR,MATCH(B280,PT_DIFFERENTIATION_NTAR_ID,0))</f>
        <v/>
      </c>
      <c r="H280" s="1864"/>
      <c r="I280" s="1741"/>
      <c r="J280" s="1775"/>
      <c r="K280" s="1780"/>
      <c r="L280" s="1864" t="s">
        <v>344</v>
      </c>
      <c r="M280" s="343"/>
      <c r="N280" s="336"/>
      <c r="O280" s="1626"/>
      <c r="P280" s="1626"/>
      <c r="AH280" s="1633">
        <v>0</v>
      </c>
    </row>
    <row s="1637" customFormat="1" customHeight="1" ht="18.75" hidden="1">
      <c r="A281" s="1782"/>
      <c r="B281" s="1782"/>
      <c r="C281" s="371" t="s">
        <v>1181</v>
      </c>
      <c r="D281" s="2464"/>
      <c r="E281" s="2206"/>
      <c r="F281" s="2385"/>
      <c r="G281" s="2429"/>
      <c r="H281" s="1502"/>
      <c r="I281" s="653" t="s">
        <v>1180</v>
      </c>
      <c r="J281" s="573"/>
      <c r="K281" s="1502"/>
      <c r="L281" s="216"/>
      <c r="M281" s="343"/>
      <c r="N281" s="336"/>
      <c r="O281" s="1626"/>
      <c r="P281" s="1626"/>
      <c r="AH281" s="1633">
        <v>0</v>
      </c>
    </row>
    <row s="1637" customFormat="1" customHeight="1" ht="0.75" hidden="1">
      <c r="A282" s="1782"/>
      <c r="B282" s="1782"/>
      <c r="C282" s="371" t="s">
        <v>1190</v>
      </c>
      <c r="D282" s="2464"/>
      <c r="E282" s="2206"/>
      <c r="F282" s="2385"/>
      <c r="G282" s="402"/>
      <c r="H282" s="1502"/>
      <c r="I282" s="653"/>
      <c r="J282" s="573"/>
      <c r="K282" s="1502"/>
      <c r="L282" s="216"/>
      <c r="M282" s="343"/>
      <c r="N282" s="336"/>
      <c r="O282" s="1626"/>
      <c r="P282" s="1626"/>
      <c r="AH282" s="1633">
        <v>0</v>
      </c>
    </row>
    <row s="1637" customFormat="1" customHeight="1" ht="18.75" hidden="1">
      <c r="A283" s="1782" t="s">
        <v>288</v>
      </c>
      <c r="B283" s="1782" t="s">
        <v>289</v>
      </c>
      <c r="C283" s="371"/>
      <c r="D283" s="2464"/>
      <c r="E283" s="2206"/>
      <c r="F283" s="2385" t="str">
        <f>INDEX(PT_DIFFERENTIATION_VTAR,MATCH(A283,PT_DIFFERENTIATION_VTAR_ID,0))</f>
        <v>Тариф на горячую воду (горячее водоснабжение)</v>
      </c>
      <c r="G283" s="2429" t="str">
        <f>INDEX(PT_DIFFERENTIATION_NTAR,MATCH(B283,PT_DIFFERENTIATION_NTAR_ID,0))</f>
        <v/>
      </c>
      <c r="H283" s="1864"/>
      <c r="I283" s="1741"/>
      <c r="J283" s="1775"/>
      <c r="K283" s="1780"/>
      <c r="L283" s="1864" t="s">
        <v>344</v>
      </c>
      <c r="M283" s="343"/>
      <c r="N283" s="336"/>
      <c r="O283" s="1626"/>
      <c r="P283" s="1626"/>
      <c r="AH283" s="1633">
        <v>0</v>
      </c>
    </row>
    <row s="1637" customFormat="1" customHeight="1" ht="18.75" hidden="1">
      <c r="A284" s="1782"/>
      <c r="B284" s="1782"/>
      <c r="C284" s="371" t="s">
        <v>1181</v>
      </c>
      <c r="D284" s="2464"/>
      <c r="E284" s="2206"/>
      <c r="F284" s="2385"/>
      <c r="G284" s="2429"/>
      <c r="H284" s="1502"/>
      <c r="I284" s="653" t="s">
        <v>1180</v>
      </c>
      <c r="J284" s="573"/>
      <c r="K284" s="1502"/>
      <c r="L284" s="216"/>
      <c r="M284" s="343"/>
      <c r="N284" s="336"/>
      <c r="O284" s="1626"/>
      <c r="P284" s="1626"/>
      <c r="AH284" s="1633">
        <v>0</v>
      </c>
    </row>
    <row s="1637" customFormat="1" customHeight="1" ht="0.75" hidden="1">
      <c r="A285" s="1782"/>
      <c r="B285" s="1782"/>
      <c r="C285" s="371" t="s">
        <v>1190</v>
      </c>
      <c r="D285" s="2464"/>
      <c r="E285" s="2206"/>
      <c r="F285" s="2385"/>
      <c r="G285" s="402"/>
      <c r="H285" s="1502"/>
      <c r="I285" s="653"/>
      <c r="J285" s="573"/>
      <c r="K285" s="1502"/>
      <c r="L285" s="216"/>
      <c r="M285" s="343"/>
      <c r="N285" s="336"/>
      <c r="O285" s="1626"/>
      <c r="P285" s="1626"/>
      <c r="AH285" s="1633">
        <v>0</v>
      </c>
    </row>
    <row s="1637" customFormat="1" customHeight="1" ht="18.75" hidden="1">
      <c r="A286" s="1782" t="s">
        <v>293</v>
      </c>
      <c r="B286" s="1782" t="s">
        <v>294</v>
      </c>
      <c r="C286" s="371"/>
      <c r="D286" s="2464"/>
      <c r="E286" s="2206"/>
      <c r="F286" s="2385" t="str">
        <f>INDEX(PT_DIFFERENTIATION_VTAR,MATCH(A286,PT_DIFFERENTIATION_VTAR_ID,0))</f>
        <v>Тариф на транспортировку горячей воды</v>
      </c>
      <c r="G286" s="2429" t="str">
        <f>INDEX(PT_DIFFERENTIATION_NTAR,MATCH(B286,PT_DIFFERENTIATION_NTAR_ID,0))</f>
        <v/>
      </c>
      <c r="H286" s="1864"/>
      <c r="I286" s="1741"/>
      <c r="J286" s="1775"/>
      <c r="K286" s="1780"/>
      <c r="L286" s="1864" t="s">
        <v>344</v>
      </c>
      <c r="M286" s="343"/>
      <c r="N286" s="336"/>
      <c r="O286" s="1626"/>
      <c r="P286" s="1626"/>
      <c r="AH286" s="1633">
        <v>0</v>
      </c>
    </row>
    <row s="1637" customFormat="1" customHeight="1" ht="18.75" hidden="1">
      <c r="A287" s="1782"/>
      <c r="B287" s="1782"/>
      <c r="C287" s="371" t="s">
        <v>1181</v>
      </c>
      <c r="D287" s="2464"/>
      <c r="E287" s="2206"/>
      <c r="F287" s="2385"/>
      <c r="G287" s="2429"/>
      <c r="H287" s="1502"/>
      <c r="I287" s="653" t="s">
        <v>1180</v>
      </c>
      <c r="J287" s="573"/>
      <c r="K287" s="1502"/>
      <c r="L287" s="216"/>
      <c r="M287" s="343"/>
      <c r="N287" s="336"/>
      <c r="O287" s="1626"/>
      <c r="P287" s="1626"/>
      <c r="AH287" s="1633">
        <v>0</v>
      </c>
    </row>
    <row s="1637" customFormat="1" customHeight="1" ht="0.75" hidden="1">
      <c r="A288" s="1782"/>
      <c r="B288" s="1782"/>
      <c r="C288" s="371" t="s">
        <v>1190</v>
      </c>
      <c r="D288" s="2464"/>
      <c r="E288" s="2206"/>
      <c r="F288" s="2385"/>
      <c r="G288" s="402"/>
      <c r="H288" s="1502"/>
      <c r="I288" s="653"/>
      <c r="J288" s="573"/>
      <c r="K288" s="1502"/>
      <c r="L288" s="216"/>
      <c r="M288" s="343"/>
      <c r="N288" s="336"/>
      <c r="O288" s="1626"/>
      <c r="P288" s="1626"/>
      <c r="AH288" s="1633">
        <v>0</v>
      </c>
    </row>
    <row s="1637" customFormat="1" customHeight="1" ht="18.75" hidden="1">
      <c r="A289" s="1782" t="s">
        <v>298</v>
      </c>
      <c r="B289" s="1782" t="s">
        <v>299</v>
      </c>
      <c r="C289" s="371"/>
      <c r="D289" s="2464"/>
      <c r="E289" s="2206"/>
      <c r="F289" s="2385" t="str">
        <f>INDEX(PT_DIFFERENTIATION_VTAR,MATCH(A289,PT_DIFFERENTIATION_VTAR_ID,0))</f>
        <v>Тариф на подключение (технологическое присоединение) к централизованной системе горячего водоснабжения</v>
      </c>
      <c r="G289" s="2429" t="str">
        <f>INDEX(PT_DIFFERENTIATION_NTAR,MATCH(B289,PT_DIFFERENTIATION_NTAR_ID,0))</f>
        <v/>
      </c>
      <c r="H289" s="1864"/>
      <c r="I289" s="1741"/>
      <c r="J289" s="1775"/>
      <c r="K289" s="1780"/>
      <c r="L289" s="1864" t="s">
        <v>344</v>
      </c>
      <c r="M289" s="343"/>
      <c r="N289" s="336"/>
      <c r="O289" s="1626"/>
      <c r="P289" s="1626"/>
      <c r="AH289" s="1633">
        <v>0</v>
      </c>
    </row>
    <row s="1637" customFormat="1" customHeight="1" ht="18.75" hidden="1">
      <c r="A290" s="1782"/>
      <c r="B290" s="1782"/>
      <c r="C290" s="371" t="s">
        <v>1181</v>
      </c>
      <c r="D290" s="2464"/>
      <c r="E290" s="2206"/>
      <c r="F290" s="2385"/>
      <c r="G290" s="2429"/>
      <c r="H290" s="1502"/>
      <c r="I290" s="653" t="s">
        <v>1180</v>
      </c>
      <c r="J290" s="573"/>
      <c r="K290" s="1502"/>
      <c r="L290" s="216"/>
      <c r="M290" s="343"/>
      <c r="N290" s="336"/>
      <c r="O290" s="1626"/>
      <c r="P290" s="1626"/>
      <c r="AH290" s="1633">
        <v>0</v>
      </c>
    </row>
    <row s="1637" customFormat="1" customHeight="1" ht="0.75" hidden="1">
      <c r="A291" s="1782"/>
      <c r="B291" s="1782"/>
      <c r="C291" s="371" t="s">
        <v>1190</v>
      </c>
      <c r="D291" s="2464"/>
      <c r="E291" s="2206"/>
      <c r="F291" s="2385"/>
      <c r="G291" s="402"/>
      <c r="H291" s="1502"/>
      <c r="I291" s="653"/>
      <c r="J291" s="573"/>
      <c r="K291" s="1502"/>
      <c r="L291" s="216"/>
      <c r="M291" s="343"/>
      <c r="N291" s="336"/>
      <c r="O291" s="1626"/>
      <c r="P291" s="1626"/>
      <c r="AH291" s="1633">
        <v>0</v>
      </c>
    </row>
    <row s="1637" customFormat="1" customHeight="1" ht="18.75" hidden="1">
      <c r="A292" s="1782" t="s">
        <v>303</v>
      </c>
      <c r="B292" s="1782" t="s">
        <v>304</v>
      </c>
      <c r="C292" s="371"/>
      <c r="D292" s="2464"/>
      <c r="E292" s="2206"/>
      <c r="F292" s="2385" t="str">
        <f>INDEX(PT_DIFFERENTIATION_VTAR,MATCH(A292,PT_DIFFERENTIATION_VTAR_ID,0))</f>
        <v>Тариф на водоотведение</v>
      </c>
      <c r="G292" s="2429" t="str">
        <f>INDEX(PT_DIFFERENTIATION_NTAR,MATCH(B292,PT_DIFFERENTIATION_NTAR_ID,0))</f>
        <v/>
      </c>
      <c r="H292" s="1864"/>
      <c r="I292" s="1741"/>
      <c r="J292" s="1775"/>
      <c r="K292" s="1780"/>
      <c r="L292" s="1864" t="s">
        <v>344</v>
      </c>
      <c r="M292" s="343"/>
      <c r="N292" s="336"/>
      <c r="O292" s="1626"/>
      <c r="P292" s="1626"/>
      <c r="AH292" s="1633">
        <v>0</v>
      </c>
    </row>
    <row s="1637" customFormat="1" customHeight="1" ht="18.75" hidden="1">
      <c r="A293" s="1782"/>
      <c r="B293" s="1782"/>
      <c r="C293" s="371" t="s">
        <v>1181</v>
      </c>
      <c r="D293" s="2464"/>
      <c r="E293" s="2206"/>
      <c r="F293" s="2385"/>
      <c r="G293" s="2429"/>
      <c r="H293" s="1502"/>
      <c r="I293" s="653" t="s">
        <v>1180</v>
      </c>
      <c r="J293" s="573"/>
      <c r="K293" s="1502"/>
      <c r="L293" s="216"/>
      <c r="M293" s="343"/>
      <c r="N293" s="336"/>
      <c r="O293" s="1626"/>
      <c r="P293" s="1626"/>
      <c r="AH293" s="1633">
        <v>0</v>
      </c>
    </row>
    <row s="1637" customFormat="1" customHeight="1" ht="0.75" hidden="1">
      <c r="A294" s="1782"/>
      <c r="B294" s="1782"/>
      <c r="C294" s="371" t="s">
        <v>1190</v>
      </c>
      <c r="D294" s="2464"/>
      <c r="E294" s="2206"/>
      <c r="F294" s="2385"/>
      <c r="G294" s="402"/>
      <c r="H294" s="1502"/>
      <c r="I294" s="653"/>
      <c r="J294" s="573"/>
      <c r="K294" s="1502"/>
      <c r="L294" s="216"/>
      <c r="M294" s="343"/>
      <c r="N294" s="336"/>
      <c r="O294" s="1626"/>
      <c r="P294" s="1626"/>
      <c r="AH294" s="1633">
        <v>0</v>
      </c>
    </row>
    <row s="1637" customFormat="1" customHeight="1" ht="18.75" hidden="1">
      <c r="A295" s="1782" t="s">
        <v>308</v>
      </c>
      <c r="B295" s="1782" t="s">
        <v>309</v>
      </c>
      <c r="C295" s="371"/>
      <c r="D295" s="2464"/>
      <c r="E295" s="2206"/>
      <c r="F295" s="2385" t="str">
        <f>INDEX(PT_DIFFERENTIATION_VTAR,MATCH(A295,PT_DIFFERENTIATION_VTAR_ID,0))</f>
        <v>Тариф на транспортировку сточных вод</v>
      </c>
      <c r="G295" s="2429" t="str">
        <f>INDEX(PT_DIFFERENTIATION_NTAR,MATCH(B295,PT_DIFFERENTIATION_NTAR_ID,0))</f>
        <v/>
      </c>
      <c r="H295" s="1864"/>
      <c r="I295" s="1741"/>
      <c r="J295" s="1775"/>
      <c r="K295" s="1780"/>
      <c r="L295" s="1864" t="s">
        <v>344</v>
      </c>
      <c r="M295" s="343"/>
      <c r="N295" s="336"/>
      <c r="O295" s="1626"/>
      <c r="P295" s="1626"/>
      <c r="AH295" s="1633">
        <v>0</v>
      </c>
    </row>
    <row s="1637" customFormat="1" customHeight="1" ht="18.75" hidden="1">
      <c r="A296" s="1782"/>
      <c r="B296" s="1782"/>
      <c r="C296" s="371" t="s">
        <v>1181</v>
      </c>
      <c r="D296" s="2464"/>
      <c r="E296" s="2206"/>
      <c r="F296" s="2385"/>
      <c r="G296" s="2429"/>
      <c r="H296" s="1502"/>
      <c r="I296" s="653" t="s">
        <v>1180</v>
      </c>
      <c r="J296" s="573"/>
      <c r="K296" s="1502"/>
      <c r="L296" s="216"/>
      <c r="M296" s="343"/>
      <c r="N296" s="336"/>
      <c r="O296" s="1626"/>
      <c r="P296" s="1626"/>
      <c r="AH296" s="1633">
        <v>0</v>
      </c>
    </row>
    <row s="1637" customFormat="1" customHeight="1" ht="0.75" hidden="1">
      <c r="A297" s="1782"/>
      <c r="B297" s="1782"/>
      <c r="C297" s="371" t="s">
        <v>1190</v>
      </c>
      <c r="D297" s="2464"/>
      <c r="E297" s="2206"/>
      <c r="F297" s="2385"/>
      <c r="G297" s="402"/>
      <c r="H297" s="1502"/>
      <c r="I297" s="653"/>
      <c r="J297" s="573"/>
      <c r="K297" s="1502"/>
      <c r="L297" s="216"/>
      <c r="M297" s="343"/>
      <c r="N297" s="336"/>
      <c r="O297" s="1626"/>
      <c r="P297" s="1626"/>
      <c r="AH297" s="1633">
        <v>0</v>
      </c>
    </row>
    <row s="1637" customFormat="1" customHeight="1" ht="18.75" hidden="1">
      <c r="A298" s="1782" t="s">
        <v>313</v>
      </c>
      <c r="B298" s="1782" t="s">
        <v>314</v>
      </c>
      <c r="C298" s="371"/>
      <c r="D298" s="2464"/>
      <c r="E298" s="2206"/>
      <c r="F298" s="2385" t="str">
        <f>INDEX(PT_DIFFERENTIATION_VTAR,MATCH(A298,PT_DIFFERENTIATION_VTAR_ID,0))</f>
        <v>Тариф на подключение (технологическое присоединение) к централизованной системе водоотведения</v>
      </c>
      <c r="G298" s="2429" t="str">
        <f>INDEX(PT_DIFFERENTIATION_NTAR,MATCH(B298,PT_DIFFERENTIATION_NTAR_ID,0))</f>
        <v/>
      </c>
      <c r="H298" s="1864"/>
      <c r="I298" s="1741"/>
      <c r="J298" s="1775"/>
      <c r="K298" s="1780"/>
      <c r="L298" s="1864" t="s">
        <v>344</v>
      </c>
      <c r="M298" s="343"/>
      <c r="N298" s="336"/>
      <c r="O298" s="1626"/>
      <c r="P298" s="1626"/>
      <c r="AH298" s="1633">
        <v>0</v>
      </c>
    </row>
    <row s="1637" customFormat="1" customHeight="1" ht="18.75" hidden="1">
      <c r="A299" s="1782"/>
      <c r="B299" s="1782"/>
      <c r="C299" s="371" t="s">
        <v>1181</v>
      </c>
      <c r="D299" s="2464"/>
      <c r="E299" s="2206"/>
      <c r="F299" s="2385"/>
      <c r="G299" s="2429"/>
      <c r="H299" s="1502"/>
      <c r="I299" s="653" t="s">
        <v>1180</v>
      </c>
      <c r="J299" s="573"/>
      <c r="K299" s="1502"/>
      <c r="L299" s="216"/>
      <c r="M299" s="343"/>
      <c r="N299" s="336"/>
      <c r="O299" s="1626"/>
      <c r="P299" s="1626"/>
      <c r="AH299" s="1633">
        <v>0</v>
      </c>
    </row>
    <row s="1637" customFormat="1" customHeight="1" ht="1.05">
      <c r="A300" s="1782"/>
      <c r="B300" s="1782"/>
      <c r="C300" s="371" t="s">
        <v>1190</v>
      </c>
      <c r="D300" s="2464"/>
      <c r="E300" s="2206"/>
      <c r="F300" s="2385"/>
      <c r="G300" s="402"/>
      <c r="H300" s="1502"/>
      <c r="I300" s="653"/>
      <c r="J300" s="573"/>
      <c r="K300" s="1502"/>
      <c r="L300" s="216"/>
      <c r="M300" s="343"/>
      <c r="N300" s="336"/>
      <c r="O300" s="1626"/>
      <c r="P300" s="1626"/>
      <c r="AH300" s="1633">
        <v>1</v>
      </c>
    </row>
    <row customHeight="1" ht="27.299999999999997">
      <c r="A301" s="1782"/>
      <c r="B301" s="1782"/>
      <c r="D301" s="378"/>
      <c r="E301" s="149" t="s">
        <v>93</v>
      </c>
      <c r="F301"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01" s="2462"/>
      <c r="H301" s="2462"/>
      <c r="I301" s="2462"/>
      <c r="J301" s="2462"/>
      <c r="K301" s="2462"/>
      <c r="L301" s="2462"/>
      <c r="M301" s="299"/>
      <c r="N301" s="336"/>
      <c r="AH301" s="376">
        <v>26</v>
      </c>
    </row>
    <row s="1637" customFormat="1" customHeight="1" ht="60.75" hidden="1">
      <c r="A302" s="1782" t="s">
        <v>166</v>
      </c>
      <c r="B302" s="1782" t="s">
        <v>167</v>
      </c>
      <c r="C302" s="371"/>
      <c r="D302" s="2464"/>
      <c r="E302" s="2206"/>
      <c r="F302" s="2385" t="str">
        <f>INDEX(PT_DIFFERENTIATION_VTAR,MATCH(A302,PT_DIFFERENTIATION_VTAR_ID,0))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2" s="2429" t="str">
        <f>INDEX(PT_DIFFERENTIATION_NTAR,MATCH(B302,PT_DIFFERENTIATION_NTAR_ID,0))</f>
        <v/>
      </c>
      <c r="H302" s="1864"/>
      <c r="I302" s="1741"/>
      <c r="J302" s="1775"/>
      <c r="K302" s="1780"/>
      <c r="L302" s="1864" t="s">
        <v>344</v>
      </c>
      <c r="M30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02" s="336"/>
      <c r="O302" s="1626"/>
      <c r="P302" s="1626"/>
      <c r="AH302" s="1633">
        <v>0</v>
      </c>
    </row>
    <row s="1637" customFormat="1" customHeight="1" ht="18.75" hidden="1">
      <c r="A303" s="1782"/>
      <c r="B303" s="1782"/>
      <c r="C303" s="371" t="s">
        <v>1181</v>
      </c>
      <c r="D303" s="2464"/>
      <c r="E303" s="2206"/>
      <c r="F303" s="2385"/>
      <c r="G303" s="2429"/>
      <c r="H303" s="1502"/>
      <c r="I303" s="653" t="s">
        <v>1180</v>
      </c>
      <c r="J303" s="573"/>
      <c r="K303" s="1502"/>
      <c r="L303" s="216"/>
      <c r="M303" s="2172"/>
      <c r="N303" s="336"/>
      <c r="O303" s="1626"/>
      <c r="P303" s="1626"/>
      <c r="AH303" s="1633">
        <v>0</v>
      </c>
    </row>
    <row s="1637" customFormat="1" customHeight="1" ht="0.75" hidden="1">
      <c r="A304" s="1782"/>
      <c r="B304" s="1782"/>
      <c r="C304" s="371" t="s">
        <v>1190</v>
      </c>
      <c r="D304" s="2464"/>
      <c r="E304" s="2206"/>
      <c r="F304" s="2385"/>
      <c r="G304" s="402"/>
      <c r="H304" s="1502"/>
      <c r="I304" s="653"/>
      <c r="J304" s="573"/>
      <c r="K304" s="1502"/>
      <c r="L304" s="216"/>
      <c r="M304" s="2172"/>
      <c r="N304" s="336"/>
      <c r="O304" s="1626"/>
      <c r="P304" s="1626"/>
      <c r="AH304" s="1633">
        <v>0</v>
      </c>
    </row>
    <row s="1637" customFormat="1" customHeight="1" ht="45">
      <c r="A305" s="1782" t="s">
        <v>174</v>
      </c>
      <c r="B305" s="1782" t="s">
        <v>175</v>
      </c>
      <c r="C305" s="371"/>
      <c r="D305" s="2464"/>
      <c r="E305" s="2206"/>
      <c r="F305" s="2385" t="str">
        <f>INDEX(PT_DIFFERENTIATION_VTAR,MATCH(A305,PT_DIFFERENTIATION_VTAR_ID,0))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305" s="2429" t="str">
        <f>INDEX(PT_DIFFERENTIATION_NTAR,MATCH(B305,PT_DIFFERENTIATION_NTAR_ID,0))</f>
        <v>Тариф на тепловую энергию г.п. Белоярский</v>
      </c>
      <c r="H305" s="1864"/>
      <c r="I305" s="1741">
        <v>46023</v>
      </c>
      <c r="J305" s="1775">
        <v>46387</v>
      </c>
      <c r="K305" s="1780">
        <v>20055.47</v>
      </c>
      <c r="L305" s="1864" t="s">
        <v>344</v>
      </c>
      <c r="M305" s="2173"/>
      <c r="N305" s="336"/>
      <c r="O305" s="1626"/>
      <c r="P305" s="1626"/>
      <c r="AH305" s="1633">
        <v>0</v>
      </c>
    </row>
    <row s="1637" customFormat="1" customHeight="1" ht="18.75">
      <c r="A306" s="1782"/>
      <c r="B306" s="1782"/>
      <c r="C306" s="371" t="s">
        <v>1181</v>
      </c>
      <c r="D306" s="2464"/>
      <c r="E306" s="2206"/>
      <c r="F306" s="2385"/>
      <c r="G306" s="2429"/>
      <c r="H306" s="1502"/>
      <c r="I306" s="653" t="s">
        <v>1180</v>
      </c>
      <c r="J306" s="573"/>
      <c r="K306" s="1502"/>
      <c r="L306" s="216"/>
      <c r="M306" s="1863"/>
      <c r="N306" s="336"/>
      <c r="O306" s="1626"/>
      <c r="P306" s="1626"/>
      <c r="AH306" s="1633">
        <v>0</v>
      </c>
    </row>
    <row s="1637" customFormat="1" customHeight="1" ht="18.75">
      <c r="A307" s="1825" t="s">
        <v>174</v>
      </c>
      <c r="B307" s="1825" t="s">
        <v>183</v>
      </c>
      <c r="C307" s="1689"/>
      <c r="D307" s="346"/>
      <c r="E307" s="1033"/>
      <c r="F307" s="1033"/>
      <c r="G307" s="2429" t="str">
        <f>INDEX(PT_DIFFERENTIATION_NTAR,MATCH(B307,PT_DIFFERENTIATION_NTAR_ID,0))</f>
        <v>Тариф на тепловую энергию с.п. Верхнеказымский</v>
      </c>
      <c r="H307" s="2273"/>
      <c r="I307" s="1741">
        <v>46023</v>
      </c>
      <c r="J307" s="1775">
        <v>46387</v>
      </c>
      <c r="K307" s="1780">
        <v>2572.26</v>
      </c>
      <c r="L307" s="2273" t="s">
        <v>344</v>
      </c>
      <c r="M307" s="2320"/>
      <c r="N307" s="620"/>
      <c r="O307" s="1626"/>
      <c r="P307" s="1626"/>
      <c r="Q307" s="1637"/>
      <c r="R307" s="1637"/>
      <c r="S307" s="1637"/>
      <c r="T307" s="1637"/>
      <c r="U307" s="1637"/>
      <c r="V307" s="1637"/>
      <c r="W307" s="1637"/>
      <c r="X307" s="1637"/>
      <c r="Y307" s="1637"/>
      <c r="Z307" s="1637"/>
      <c r="AA307" s="1637"/>
      <c r="AB307" s="1637"/>
      <c r="AC307" s="1637"/>
      <c r="AD307" s="1637"/>
      <c r="AE307" s="1637"/>
      <c r="AF307" s="1637"/>
      <c r="AG307" s="1637"/>
      <c r="AH307" s="1637">
        <v>0</v>
      </c>
    </row>
    <row s="1637" customFormat="1" customHeight="1" ht="18.75">
      <c r="A308" s="1825"/>
      <c r="B308" s="1825"/>
      <c r="C308" s="1689" t="s">
        <v>1181</v>
      </c>
      <c r="D308" s="346"/>
      <c r="E308" s="1033"/>
      <c r="F308" s="1033"/>
      <c r="G308" s="2429"/>
      <c r="H308" s="2671"/>
      <c r="I308" s="2691" t="s">
        <v>1180</v>
      </c>
      <c r="J308" s="2673"/>
      <c r="K308" s="2671"/>
      <c r="L308" s="2674"/>
      <c r="M308" s="2320"/>
      <c r="N308" s="620"/>
      <c r="O308" s="1626"/>
      <c r="P308" s="1626"/>
      <c r="Q308" s="1637"/>
      <c r="R308" s="1637"/>
      <c r="S308" s="1637"/>
      <c r="T308" s="1637"/>
      <c r="U308" s="1637"/>
      <c r="V308" s="1637"/>
      <c r="W308" s="1637"/>
      <c r="X308" s="1637"/>
      <c r="Y308" s="1637"/>
      <c r="Z308" s="1637"/>
      <c r="AA308" s="1637"/>
      <c r="AB308" s="1637"/>
      <c r="AC308" s="1637"/>
      <c r="AD308" s="1637"/>
      <c r="AE308" s="1637"/>
      <c r="AF308" s="1637"/>
      <c r="AG308" s="1637"/>
      <c r="AH308" s="1637">
        <v>0</v>
      </c>
    </row>
    <row s="1637" customFormat="1" customHeight="1" ht="18.75">
      <c r="A309" s="1825" t="s">
        <v>174</v>
      </c>
      <c r="B309" s="1825" t="s">
        <v>188</v>
      </c>
      <c r="C309" s="1689"/>
      <c r="D309" s="346"/>
      <c r="E309" s="1033"/>
      <c r="F309" s="1033"/>
      <c r="G309" s="2429" t="str">
        <f>INDEX(PT_DIFFERENTIATION_NTAR,MATCH(B309,PT_DIFFERENTIATION_NTAR_ID,0))</f>
        <v>Тепловая энергия с. Казым</v>
      </c>
      <c r="H309" s="2273"/>
      <c r="I309" s="1741">
        <v>46023</v>
      </c>
      <c r="J309" s="1775">
        <v>46387</v>
      </c>
      <c r="K309" s="1780">
        <v>0</v>
      </c>
      <c r="L309" s="2273" t="s">
        <v>344</v>
      </c>
      <c r="M309" s="2320"/>
      <c r="N309" s="620"/>
      <c r="O309" s="1626"/>
      <c r="P309" s="1626"/>
      <c r="Q309" s="1637"/>
      <c r="R309" s="1637"/>
      <c r="S309" s="1637"/>
      <c r="T309" s="1637"/>
      <c r="U309" s="1637"/>
      <c r="V309" s="1637"/>
      <c r="W309" s="1637"/>
      <c r="X309" s="1637"/>
      <c r="Y309" s="1637"/>
      <c r="Z309" s="1637"/>
      <c r="AA309" s="1637"/>
      <c r="AB309" s="1637"/>
      <c r="AC309" s="1637"/>
      <c r="AD309" s="1637"/>
      <c r="AE309" s="1637"/>
      <c r="AF309" s="1637"/>
      <c r="AG309" s="1637"/>
      <c r="AH309" s="1637">
        <v>0</v>
      </c>
    </row>
    <row s="1637" customFormat="1" customHeight="1" ht="18.75">
      <c r="A310" s="1825"/>
      <c r="B310" s="1825"/>
      <c r="C310" s="1689" t="s">
        <v>1181</v>
      </c>
      <c r="D310" s="346"/>
      <c r="E310" s="1033"/>
      <c r="F310" s="1033"/>
      <c r="G310" s="2429"/>
      <c r="H310" s="2671"/>
      <c r="I310" s="2692" t="s">
        <v>1180</v>
      </c>
      <c r="J310" s="2673"/>
      <c r="K310" s="2671"/>
      <c r="L310" s="2674"/>
      <c r="M310" s="2320"/>
      <c r="N310" s="620"/>
      <c r="O310" s="1626"/>
      <c r="P310" s="1626"/>
      <c r="Q310" s="1637"/>
      <c r="R310" s="1637"/>
      <c r="S310" s="1637"/>
      <c r="T310" s="1637"/>
      <c r="U310" s="1637"/>
      <c r="V310" s="1637"/>
      <c r="W310" s="1637"/>
      <c r="X310" s="1637"/>
      <c r="Y310" s="1637"/>
      <c r="Z310" s="1637"/>
      <c r="AA310" s="1637"/>
      <c r="AB310" s="1637"/>
      <c r="AC310" s="1637"/>
      <c r="AD310" s="1637"/>
      <c r="AE310" s="1637"/>
      <c r="AF310" s="1637"/>
      <c r="AG310" s="1637"/>
      <c r="AH310" s="1637">
        <v>0</v>
      </c>
    </row>
    <row s="1637" customFormat="1" customHeight="1" ht="18.75">
      <c r="A311" s="1825" t="s">
        <v>174</v>
      </c>
      <c r="B311" s="1825" t="s">
        <v>194</v>
      </c>
      <c r="C311" s="1689"/>
      <c r="D311" s="346"/>
      <c r="E311" s="1033"/>
      <c r="F311" s="1033"/>
      <c r="G311" s="2429" t="str">
        <f>INDEX(PT_DIFFERENTIATION_NTAR,MATCH(B311,PT_DIFFERENTIATION_NTAR_ID,0))</f>
        <v>Тепловая энергия с.п. Полноват</v>
      </c>
      <c r="H311" s="2273"/>
      <c r="I311" s="1741">
        <v>46023</v>
      </c>
      <c r="J311" s="1775">
        <v>46387</v>
      </c>
      <c r="K311" s="1780">
        <v>0</v>
      </c>
      <c r="L311" s="2273" t="s">
        <v>344</v>
      </c>
      <c r="M311" s="2320"/>
      <c r="N311" s="620"/>
      <c r="O311" s="1626"/>
      <c r="P311" s="1626"/>
      <c r="Q311" s="1637"/>
      <c r="R311" s="1637"/>
      <c r="S311" s="1637"/>
      <c r="T311" s="1637"/>
      <c r="U311" s="1637"/>
      <c r="V311" s="1637"/>
      <c r="W311" s="1637"/>
      <c r="X311" s="1637"/>
      <c r="Y311" s="1637"/>
      <c r="Z311" s="1637"/>
      <c r="AA311" s="1637"/>
      <c r="AB311" s="1637"/>
      <c r="AC311" s="1637"/>
      <c r="AD311" s="1637"/>
      <c r="AE311" s="1637"/>
      <c r="AF311" s="1637"/>
      <c r="AG311" s="1637"/>
      <c r="AH311" s="1637">
        <v>0</v>
      </c>
    </row>
    <row s="1637" customFormat="1" customHeight="1" ht="18.75">
      <c r="A312" s="1825"/>
      <c r="B312" s="1825"/>
      <c r="C312" s="1689" t="s">
        <v>1181</v>
      </c>
      <c r="D312" s="346"/>
      <c r="E312" s="1033"/>
      <c r="F312" s="1033"/>
      <c r="G312" s="2429"/>
      <c r="H312" s="2671"/>
      <c r="I312" s="2693" t="s">
        <v>1180</v>
      </c>
      <c r="J312" s="2673"/>
      <c r="K312" s="2671"/>
      <c r="L312" s="2674"/>
      <c r="M312" s="2320"/>
      <c r="N312" s="620"/>
      <c r="O312" s="1626"/>
      <c r="P312" s="1626"/>
      <c r="Q312" s="1637"/>
      <c r="R312" s="1637"/>
      <c r="S312" s="1637"/>
      <c r="T312" s="1637"/>
      <c r="U312" s="1637"/>
      <c r="V312" s="1637"/>
      <c r="W312" s="1637"/>
      <c r="X312" s="1637"/>
      <c r="Y312" s="1637"/>
      <c r="Z312" s="1637"/>
      <c r="AA312" s="1637"/>
      <c r="AB312" s="1637"/>
      <c r="AC312" s="1637"/>
      <c r="AD312" s="1637"/>
      <c r="AE312" s="1637"/>
      <c r="AF312" s="1637"/>
      <c r="AG312" s="1637"/>
      <c r="AH312" s="1637">
        <v>0</v>
      </c>
    </row>
    <row s="1637" customFormat="1" customHeight="1" ht="18.75">
      <c r="A313" s="1825" t="s">
        <v>174</v>
      </c>
      <c r="B313" s="1825" t="s">
        <v>200</v>
      </c>
      <c r="C313" s="1689"/>
      <c r="D313" s="346"/>
      <c r="E313" s="1033"/>
      <c r="F313" s="1033"/>
      <c r="G313" s="2429" t="str">
        <f>INDEX(PT_DIFFERENTIATION_NTAR,MATCH(B313,PT_DIFFERENTIATION_NTAR_ID,0))</f>
        <v>Тепловая энергия с. Ванзеват</v>
      </c>
      <c r="H313" s="2273"/>
      <c r="I313" s="1741">
        <v>46023</v>
      </c>
      <c r="J313" s="1775">
        <v>46387</v>
      </c>
      <c r="K313" s="1780">
        <v>0</v>
      </c>
      <c r="L313" s="2273" t="s">
        <v>344</v>
      </c>
      <c r="M313" s="2320"/>
      <c r="N313" s="620"/>
      <c r="O313" s="1626"/>
      <c r="P313" s="1626"/>
      <c r="Q313" s="1637"/>
      <c r="R313" s="1637"/>
      <c r="S313" s="1637"/>
      <c r="T313" s="1637"/>
      <c r="U313" s="1637"/>
      <c r="V313" s="1637"/>
      <c r="W313" s="1637"/>
      <c r="X313" s="1637"/>
      <c r="Y313" s="1637"/>
      <c r="Z313" s="1637"/>
      <c r="AA313" s="1637"/>
      <c r="AB313" s="1637"/>
      <c r="AC313" s="1637"/>
      <c r="AD313" s="1637"/>
      <c r="AE313" s="1637"/>
      <c r="AF313" s="1637"/>
      <c r="AG313" s="1637"/>
      <c r="AH313" s="1637">
        <v>0</v>
      </c>
    </row>
    <row s="1637" customFormat="1" customHeight="1" ht="18.75">
      <c r="A314" s="1825"/>
      <c r="B314" s="1825"/>
      <c r="C314" s="1689" t="s">
        <v>1181</v>
      </c>
      <c r="D314" s="346"/>
      <c r="E314" s="1033"/>
      <c r="F314" s="1033"/>
      <c r="G314" s="2429"/>
      <c r="H314" s="2671"/>
      <c r="I314" s="2694" t="s">
        <v>1180</v>
      </c>
      <c r="J314" s="2673"/>
      <c r="K314" s="2671"/>
      <c r="L314" s="2674"/>
      <c r="M314" s="2320"/>
      <c r="N314" s="620"/>
      <c r="O314" s="1626"/>
      <c r="P314" s="1626"/>
      <c r="Q314" s="1637"/>
      <c r="R314" s="1637"/>
      <c r="S314" s="1637"/>
      <c r="T314" s="1637"/>
      <c r="U314" s="1637"/>
      <c r="V314" s="1637"/>
      <c r="W314" s="1637"/>
      <c r="X314" s="1637"/>
      <c r="Y314" s="1637"/>
      <c r="Z314" s="1637"/>
      <c r="AA314" s="1637"/>
      <c r="AB314" s="1637"/>
      <c r="AC314" s="1637"/>
      <c r="AD314" s="1637"/>
      <c r="AE314" s="1637"/>
      <c r="AF314" s="1637"/>
      <c r="AG314" s="1637"/>
      <c r="AH314" s="1637">
        <v>0</v>
      </c>
    </row>
    <row s="1637" customFormat="1" customHeight="1" ht="0.75">
      <c r="A315" s="1782"/>
      <c r="B315" s="1782"/>
      <c r="C315" s="371" t="s">
        <v>1190</v>
      </c>
      <c r="D315" s="2464"/>
      <c r="E315" s="2206"/>
      <c r="F315" s="2385"/>
      <c r="G315" s="402"/>
      <c r="H315" s="1502"/>
      <c r="I315" s="653"/>
      <c r="J315" s="573"/>
      <c r="K315" s="1502"/>
      <c r="L315" s="216"/>
      <c r="M315" s="343"/>
      <c r="N315" s="336"/>
      <c r="O315" s="1626"/>
      <c r="P315" s="1626"/>
      <c r="AH315" s="1633">
        <v>0</v>
      </c>
    </row>
    <row s="1637" customFormat="1" customHeight="1" ht="45" hidden="1">
      <c r="A316" s="1782" t="s">
        <v>207</v>
      </c>
      <c r="B316" s="1782" t="s">
        <v>208</v>
      </c>
      <c r="C316" s="371"/>
      <c r="D316" s="2464"/>
      <c r="E316" s="2206"/>
      <c r="F316" s="2385" t="str">
        <f>INDEX(PT_DIFFERENTIATION_VTAR,MATCH(A316,PT_DIFFERENTIATION_VTAR_ID,0))</f>
        <v>Тарифы на теплоноситель, поставляемый теплоснабжающими организациями потребителям, другим теплоснабжающим организациям</v>
      </c>
      <c r="G316" s="2429" t="str">
        <f>INDEX(PT_DIFFERENTIATION_NTAR,MATCH(B316,PT_DIFFERENTIATION_NTAR_ID,0))</f>
        <v/>
      </c>
      <c r="H316" s="1864"/>
      <c r="I316" s="1741"/>
      <c r="J316" s="1775"/>
      <c r="K316" s="1780"/>
      <c r="L316" s="1864" t="s">
        <v>344</v>
      </c>
      <c r="M316" s="343"/>
      <c r="N316" s="336"/>
      <c r="O316" s="1626"/>
      <c r="P316" s="1626"/>
      <c r="AH316" s="1633">
        <v>0</v>
      </c>
    </row>
    <row s="1637" customFormat="1" customHeight="1" ht="18.75" hidden="1">
      <c r="A317" s="1782"/>
      <c r="B317" s="1782"/>
      <c r="C317" s="371" t="s">
        <v>1181</v>
      </c>
      <c r="D317" s="2464"/>
      <c r="E317" s="2206"/>
      <c r="F317" s="2385"/>
      <c r="G317" s="2429"/>
      <c r="H317" s="1502"/>
      <c r="I317" s="653" t="s">
        <v>1180</v>
      </c>
      <c r="J317" s="573"/>
      <c r="K317" s="1502"/>
      <c r="L317" s="216"/>
      <c r="M317" s="343"/>
      <c r="N317" s="336"/>
      <c r="O317" s="1626"/>
      <c r="P317" s="1626"/>
      <c r="AH317" s="1633">
        <v>0</v>
      </c>
    </row>
    <row s="1637" customFormat="1" customHeight="1" ht="0.75" hidden="1">
      <c r="A318" s="1782"/>
      <c r="B318" s="1782"/>
      <c r="C318" s="371" t="s">
        <v>1190</v>
      </c>
      <c r="D318" s="2464"/>
      <c r="E318" s="2206"/>
      <c r="F318" s="2385"/>
      <c r="G318" s="402"/>
      <c r="H318" s="1502"/>
      <c r="I318" s="653"/>
      <c r="J318" s="573"/>
      <c r="K318" s="1502"/>
      <c r="L318" s="216"/>
      <c r="M318" s="343"/>
      <c r="N318" s="336"/>
      <c r="O318" s="1626"/>
      <c r="P318" s="1626"/>
      <c r="AH318" s="1633">
        <v>0</v>
      </c>
    </row>
    <row s="1637" customFormat="1" customHeight="1" ht="45" hidden="1">
      <c r="A319" s="1782" t="s">
        <v>213</v>
      </c>
      <c r="B319" s="1782" t="s">
        <v>214</v>
      </c>
      <c r="C319" s="371"/>
      <c r="D319" s="2464"/>
      <c r="E319" s="2206"/>
      <c r="F319" s="2385" t="str">
        <f>INDEX(PT_DIFFERENTIATION_VTAR,MATCH(A319,PT_DIFFERENTIATION_VTAR_ID,0))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9" s="2429" t="str">
        <f>INDEX(PT_DIFFERENTIATION_NTAR,MATCH(B319,PT_DIFFERENTIATION_NTAR_ID,0))</f>
        <v/>
      </c>
      <c r="H319" s="1864"/>
      <c r="I319" s="1741"/>
      <c r="J319" s="1775"/>
      <c r="K319" s="1780"/>
      <c r="L319" s="1864" t="s">
        <v>344</v>
      </c>
      <c r="M319" s="343"/>
      <c r="N319" s="336"/>
      <c r="O319" s="1626"/>
      <c r="P319" s="1626"/>
      <c r="AH319" s="1633">
        <v>0</v>
      </c>
    </row>
    <row s="1637" customFormat="1" customHeight="1" ht="18.75" hidden="1">
      <c r="A320" s="1782"/>
      <c r="B320" s="1782"/>
      <c r="C320" s="371" t="s">
        <v>1181</v>
      </c>
      <c r="D320" s="2464"/>
      <c r="E320" s="2206"/>
      <c r="F320" s="2385"/>
      <c r="G320" s="2429"/>
      <c r="H320" s="1502"/>
      <c r="I320" s="653" t="s">
        <v>1180</v>
      </c>
      <c r="J320" s="573"/>
      <c r="K320" s="1502"/>
      <c r="L320" s="216"/>
      <c r="M320" s="343"/>
      <c r="N320" s="336"/>
      <c r="O320" s="1626"/>
      <c r="P320" s="1626"/>
      <c r="AH320" s="1633">
        <v>0</v>
      </c>
    </row>
    <row s="1637" customFormat="1" customHeight="1" ht="0.75" hidden="1">
      <c r="A321" s="1782"/>
      <c r="B321" s="1782"/>
      <c r="C321" s="371" t="s">
        <v>1190</v>
      </c>
      <c r="D321" s="2464"/>
      <c r="E321" s="2206"/>
      <c r="F321" s="2385"/>
      <c r="G321" s="402"/>
      <c r="H321" s="1502"/>
      <c r="I321" s="653"/>
      <c r="J321" s="573"/>
      <c r="K321" s="1502"/>
      <c r="L321" s="216"/>
      <c r="M321" s="343"/>
      <c r="N321" s="336"/>
      <c r="O321" s="1626"/>
      <c r="P321" s="1626"/>
      <c r="AH321" s="1633">
        <v>0</v>
      </c>
    </row>
    <row s="1637" customFormat="1" customHeight="1" ht="18.75" hidden="1">
      <c r="A322" s="1782" t="s">
        <v>219</v>
      </c>
      <c r="B322" s="1782" t="s">
        <v>220</v>
      </c>
      <c r="C322" s="371"/>
      <c r="D322" s="2464"/>
      <c r="E322" s="2206"/>
      <c r="F322" s="2385" t="str">
        <f>INDEX(PT_DIFFERENTIATION_VTAR,MATCH(A322,PT_DIFFERENTIATION_VTAR_ID,0))</f>
        <v>Тарифы на услуги по передаче тепловой энергии</v>
      </c>
      <c r="G322" s="2429" t="str">
        <f>INDEX(PT_DIFFERENTIATION_NTAR,MATCH(B322,PT_DIFFERENTIATION_NTAR_ID,0))</f>
        <v/>
      </c>
      <c r="H322" s="1864"/>
      <c r="I322" s="1741"/>
      <c r="J322" s="1775"/>
      <c r="K322" s="1780"/>
      <c r="L322" s="1864" t="s">
        <v>344</v>
      </c>
      <c r="M322" s="343"/>
      <c r="N322" s="336"/>
      <c r="O322" s="1626"/>
      <c r="P322" s="1626"/>
      <c r="AH322" s="1633">
        <v>0</v>
      </c>
    </row>
    <row s="1637" customFormat="1" customHeight="1" ht="18.75" hidden="1">
      <c r="A323" s="1782"/>
      <c r="B323" s="1782"/>
      <c r="C323" s="371" t="s">
        <v>1181</v>
      </c>
      <c r="D323" s="2464"/>
      <c r="E323" s="2206"/>
      <c r="F323" s="2385"/>
      <c r="G323" s="2429"/>
      <c r="H323" s="1502"/>
      <c r="I323" s="653" t="s">
        <v>1180</v>
      </c>
      <c r="J323" s="573"/>
      <c r="K323" s="1502"/>
      <c r="L323" s="216"/>
      <c r="M323" s="343"/>
      <c r="N323" s="336"/>
      <c r="O323" s="1626"/>
      <c r="P323" s="1626"/>
      <c r="AH323" s="1633">
        <v>0</v>
      </c>
    </row>
    <row s="1637" customFormat="1" customHeight="1" ht="0.75" hidden="1">
      <c r="A324" s="1782"/>
      <c r="B324" s="1782"/>
      <c r="C324" s="371" t="s">
        <v>1190</v>
      </c>
      <c r="D324" s="2464"/>
      <c r="E324" s="2206"/>
      <c r="F324" s="2385"/>
      <c r="G324" s="402"/>
      <c r="H324" s="1502"/>
      <c r="I324" s="653"/>
      <c r="J324" s="573"/>
      <c r="K324" s="1502"/>
      <c r="L324" s="216"/>
      <c r="M324" s="343"/>
      <c r="N324" s="336"/>
      <c r="O324" s="1626"/>
      <c r="P324" s="1626"/>
      <c r="AH324" s="1633">
        <v>0</v>
      </c>
    </row>
    <row s="1637" customFormat="1" customHeight="1" ht="18.75" hidden="1">
      <c r="A325" s="1782" t="s">
        <v>225</v>
      </c>
      <c r="B325" s="1782" t="s">
        <v>226</v>
      </c>
      <c r="C325" s="371"/>
      <c r="D325" s="2464"/>
      <c r="E325" s="2206"/>
      <c r="F325" s="2385" t="str">
        <f>INDEX(PT_DIFFERENTIATION_VTAR,MATCH(A325,PT_DIFFERENTIATION_VTAR_ID,0))</f>
        <v>Тарифы на услуги по передаче теплоносителя</v>
      </c>
      <c r="G325" s="2429" t="str">
        <f>INDEX(PT_DIFFERENTIATION_NTAR,MATCH(B325,PT_DIFFERENTIATION_NTAR_ID,0))</f>
        <v/>
      </c>
      <c r="H325" s="1864"/>
      <c r="I325" s="1741"/>
      <c r="J325" s="1775"/>
      <c r="K325" s="1780"/>
      <c r="L325" s="1864" t="s">
        <v>344</v>
      </c>
      <c r="M325" s="343"/>
      <c r="N325" s="336"/>
      <c r="O325" s="1626"/>
      <c r="P325" s="1626"/>
      <c r="AH325" s="1633">
        <v>0</v>
      </c>
    </row>
    <row s="1637" customFormat="1" customHeight="1" ht="18.75" hidden="1">
      <c r="A326" s="1782"/>
      <c r="B326" s="1782"/>
      <c r="C326" s="371" t="s">
        <v>1181</v>
      </c>
      <c r="D326" s="2464"/>
      <c r="E326" s="2206"/>
      <c r="F326" s="2385"/>
      <c r="G326" s="2429"/>
      <c r="H326" s="1502"/>
      <c r="I326" s="653" t="s">
        <v>1180</v>
      </c>
      <c r="J326" s="573"/>
      <c r="K326" s="1502"/>
      <c r="L326" s="216"/>
      <c r="M326" s="343"/>
      <c r="N326" s="336"/>
      <c r="O326" s="1626"/>
      <c r="P326" s="1626"/>
      <c r="AH326" s="1633">
        <v>0</v>
      </c>
    </row>
    <row s="1637" customFormat="1" customHeight="1" ht="0.75" hidden="1">
      <c r="A327" s="1782"/>
      <c r="B327" s="1782"/>
      <c r="C327" s="371" t="s">
        <v>1190</v>
      </c>
      <c r="D327" s="2464"/>
      <c r="E327" s="2206"/>
      <c r="F327" s="2385"/>
      <c r="G327" s="402"/>
      <c r="H327" s="1502"/>
      <c r="I327" s="653"/>
      <c r="J327" s="573"/>
      <c r="K327" s="1502"/>
      <c r="L327" s="216"/>
      <c r="M327" s="343"/>
      <c r="N327" s="336"/>
      <c r="O327" s="1626"/>
      <c r="P327" s="1626"/>
      <c r="AH327" s="1633">
        <v>0</v>
      </c>
    </row>
    <row s="1637" customFormat="1" customHeight="1" ht="18.75" hidden="1">
      <c r="A328" s="1782" t="s">
        <v>231</v>
      </c>
      <c r="B328" s="1782" t="s">
        <v>232</v>
      </c>
      <c r="C328" s="371"/>
      <c r="D328" s="2464"/>
      <c r="E328" s="2206"/>
      <c r="F328" s="2385" t="str">
        <f>INDEX(PT_DIFFERENTIATION_VTAR,MATCH(A328,PT_DIFFERENTIATION_VTAR_ID,0))</f>
        <v>Плата за услуги по поддержанию резервной тепловой мощности при отсутствии потребления тепловой энергии</v>
      </c>
      <c r="G328" s="2429" t="str">
        <f>INDEX(PT_DIFFERENTIATION_NTAR,MATCH(B328,PT_DIFFERENTIATION_NTAR_ID,0))</f>
        <v/>
      </c>
      <c r="H328" s="1864"/>
      <c r="I328" s="1741"/>
      <c r="J328" s="1775"/>
      <c r="K328" s="1780"/>
      <c r="L328" s="1864" t="s">
        <v>344</v>
      </c>
      <c r="M328" s="343"/>
      <c r="N328" s="336"/>
      <c r="O328" s="1626"/>
      <c r="P328" s="1626"/>
      <c r="AH328" s="1633">
        <v>0</v>
      </c>
    </row>
    <row s="1637" customFormat="1" customHeight="1" ht="18.75" hidden="1">
      <c r="A329" s="1782"/>
      <c r="B329" s="1782"/>
      <c r="C329" s="371" t="s">
        <v>1181</v>
      </c>
      <c r="D329" s="2464"/>
      <c r="E329" s="2206"/>
      <c r="F329" s="2385"/>
      <c r="G329" s="2429"/>
      <c r="H329" s="1502"/>
      <c r="I329" s="653" t="s">
        <v>1180</v>
      </c>
      <c r="J329" s="573"/>
      <c r="K329" s="1502"/>
      <c r="L329" s="216"/>
      <c r="M329" s="343"/>
      <c r="N329" s="336"/>
      <c r="O329" s="1626"/>
      <c r="P329" s="1626"/>
      <c r="AH329" s="1633">
        <v>0</v>
      </c>
    </row>
    <row s="1637" customFormat="1" customHeight="1" ht="0.75" hidden="1">
      <c r="A330" s="1782"/>
      <c r="B330" s="1782"/>
      <c r="C330" s="371" t="s">
        <v>1190</v>
      </c>
      <c r="D330" s="2464"/>
      <c r="E330" s="2206"/>
      <c r="F330" s="2385"/>
      <c r="G330" s="402"/>
      <c r="H330" s="1502"/>
      <c r="I330" s="653"/>
      <c r="J330" s="573"/>
      <c r="K330" s="1502"/>
      <c r="L330" s="216"/>
      <c r="M330" s="343"/>
      <c r="N330" s="336"/>
      <c r="O330" s="1626"/>
      <c r="P330" s="1626"/>
      <c r="AH330" s="1633">
        <v>0</v>
      </c>
    </row>
    <row s="1637" customFormat="1" customHeight="1" ht="18.75" hidden="1">
      <c r="A331" s="1782" t="s">
        <v>237</v>
      </c>
      <c r="B331" s="1782" t="s">
        <v>238</v>
      </c>
      <c r="C331" s="371"/>
      <c r="D331" s="2464"/>
      <c r="E331" s="2206"/>
      <c r="F331" s="2385" t="str">
        <f>INDEX(PT_DIFFERENTIATION_VTAR,MATCH(A331,PT_DIFFERENTIATION_VTAR_ID,0))</f>
        <v>Плата за подключение (технологическое присоединение) к системе теплоснабжения</v>
      </c>
      <c r="G331" s="2429" t="str">
        <f>INDEX(PT_DIFFERENTIATION_NTAR,MATCH(B331,PT_DIFFERENTIATION_NTAR_ID,0))</f>
        <v/>
      </c>
      <c r="H331" s="1864"/>
      <c r="I331" s="1741"/>
      <c r="J331" s="1775"/>
      <c r="K331" s="1780"/>
      <c r="L331" s="1864" t="s">
        <v>344</v>
      </c>
      <c r="M331" s="343"/>
      <c r="N331" s="336"/>
      <c r="O331" s="1626"/>
      <c r="P331" s="1626"/>
      <c r="AH331" s="1633">
        <v>0</v>
      </c>
    </row>
    <row s="1637" customFormat="1" customHeight="1" ht="18.75" hidden="1">
      <c r="A332" s="1782"/>
      <c r="B332" s="1782"/>
      <c r="C332" s="371" t="s">
        <v>1181</v>
      </c>
      <c r="D332" s="2464"/>
      <c r="E332" s="2206"/>
      <c r="F332" s="2385"/>
      <c r="G332" s="2429"/>
      <c r="H332" s="1502"/>
      <c r="I332" s="653" t="s">
        <v>1180</v>
      </c>
      <c r="J332" s="573"/>
      <c r="K332" s="1502"/>
      <c r="L332" s="216"/>
      <c r="M332" s="343"/>
      <c r="N332" s="336"/>
      <c r="O332" s="1626"/>
      <c r="P332" s="1626"/>
      <c r="AH332" s="1633">
        <v>0</v>
      </c>
    </row>
    <row s="1637" customFormat="1" customHeight="1" ht="0.75" hidden="1">
      <c r="A333" s="1782"/>
      <c r="B333" s="1782"/>
      <c r="C333" s="371" t="s">
        <v>1190</v>
      </c>
      <c r="D333" s="2464"/>
      <c r="E333" s="2206"/>
      <c r="F333" s="2385"/>
      <c r="G333" s="402"/>
      <c r="H333" s="1502"/>
      <c r="I333" s="653"/>
      <c r="J333" s="573"/>
      <c r="K333" s="1502"/>
      <c r="L333" s="216"/>
      <c r="M333" s="343"/>
      <c r="N333" s="336"/>
      <c r="O333" s="1626"/>
      <c r="P333" s="1626"/>
      <c r="AH333" s="1633">
        <v>0</v>
      </c>
    </row>
    <row s="1637" customFormat="1" customHeight="1" ht="18.75" hidden="1">
      <c r="A334" s="1782" t="s">
        <v>243</v>
      </c>
      <c r="B334" s="1782" t="s">
        <v>244</v>
      </c>
      <c r="C334" s="371"/>
      <c r="D334" s="2464"/>
      <c r="E334" s="2206"/>
      <c r="F334" s="2385" t="str">
        <f>INDEX(PT_DIFFERENTIATION_VTAR,MATCH(A334,PT_DIFFERENTIATION_VTAR_ID,0))</f>
        <v>Плата за подключение (технологическое присоединение) к системе теплоснабжения (индивидуальная)</v>
      </c>
      <c r="G334" s="2429" t="str">
        <f>INDEX(PT_DIFFERENTIATION_NTAR,MATCH(B334,PT_DIFFERENTIATION_NTAR_ID,0))</f>
        <v/>
      </c>
      <c r="H334" s="1991"/>
      <c r="I334" s="1741"/>
      <c r="J334" s="1775"/>
      <c r="K334" s="1780"/>
      <c r="L334" s="1991" t="s">
        <v>344</v>
      </c>
      <c r="M334" s="343"/>
      <c r="N334" s="336"/>
      <c r="O334" s="1626"/>
      <c r="P334" s="1626"/>
      <c r="AH334" s="1633">
        <v>0</v>
      </c>
    </row>
    <row s="1637" customFormat="1" customHeight="1" ht="18.75" hidden="1">
      <c r="A335" s="1782"/>
      <c r="B335" s="1782"/>
      <c r="C335" s="371" t="s">
        <v>1181</v>
      </c>
      <c r="D335" s="2464"/>
      <c r="E335" s="2206"/>
      <c r="F335" s="2385"/>
      <c r="G335" s="2429"/>
      <c r="H335" s="1502"/>
      <c r="I335" s="653" t="s">
        <v>1180</v>
      </c>
      <c r="J335" s="573"/>
      <c r="K335" s="1502"/>
      <c r="L335" s="216"/>
      <c r="M335" s="343"/>
      <c r="N335" s="336"/>
      <c r="O335" s="1626"/>
      <c r="P335" s="1626"/>
      <c r="AH335" s="1633">
        <v>0</v>
      </c>
    </row>
    <row s="1637" customFormat="1" customHeight="1" ht="0.75" hidden="1">
      <c r="A336" s="1782"/>
      <c r="B336" s="1782"/>
      <c r="C336" s="371" t="s">
        <v>1190</v>
      </c>
      <c r="D336" s="2464"/>
      <c r="E336" s="2206"/>
      <c r="F336" s="2385"/>
      <c r="G336" s="402"/>
      <c r="H336" s="1502"/>
      <c r="I336" s="653"/>
      <c r="J336" s="573"/>
      <c r="K336" s="1502"/>
      <c r="L336" s="216"/>
      <c r="M336" s="343"/>
      <c r="N336" s="336"/>
      <c r="O336" s="1626"/>
      <c r="P336" s="1626"/>
      <c r="AH336" s="1633">
        <v>0</v>
      </c>
    </row>
    <row s="1637" customFormat="1" customHeight="1" ht="18.75" hidden="1">
      <c r="A337" s="1782" t="s">
        <v>263</v>
      </c>
      <c r="B337" s="1782" t="s">
        <v>264</v>
      </c>
      <c r="C337" s="371"/>
      <c r="D337" s="2464"/>
      <c r="E337" s="2206"/>
      <c r="F337" s="2385" t="str">
        <f>INDEX(PT_DIFFERENTIATION_VTAR,MATCH(A337,PT_DIFFERENTIATION_VTAR_ID,0))</f>
        <v>Тариф на питьевую воду (питьевое водоснабжение)</v>
      </c>
      <c r="G337" s="2429" t="str">
        <f>INDEX(PT_DIFFERENTIATION_NTAR,MATCH(B337,PT_DIFFERENTIATION_NTAR_ID,0))</f>
        <v/>
      </c>
      <c r="H337" s="1864"/>
      <c r="I337" s="1741"/>
      <c r="J337" s="1775"/>
      <c r="K337" s="1780"/>
      <c r="L337" s="1864" t="s">
        <v>344</v>
      </c>
      <c r="M337" s="343"/>
      <c r="N337" s="336"/>
      <c r="O337" s="1626"/>
      <c r="P337" s="1626"/>
      <c r="AH337" s="1633">
        <v>0</v>
      </c>
    </row>
    <row s="1637" customFormat="1" customHeight="1" ht="18.75" hidden="1">
      <c r="A338" s="1782"/>
      <c r="B338" s="1782"/>
      <c r="C338" s="371" t="s">
        <v>1181</v>
      </c>
      <c r="D338" s="2464"/>
      <c r="E338" s="2206"/>
      <c r="F338" s="2385"/>
      <c r="G338" s="2429"/>
      <c r="H338" s="1502"/>
      <c r="I338" s="653" t="s">
        <v>1180</v>
      </c>
      <c r="J338" s="573"/>
      <c r="K338" s="1502"/>
      <c r="L338" s="216"/>
      <c r="M338" s="343"/>
      <c r="N338" s="336"/>
      <c r="O338" s="1626"/>
      <c r="P338" s="1626"/>
      <c r="AH338" s="1633">
        <v>0</v>
      </c>
    </row>
    <row s="1637" customFormat="1" customHeight="1" ht="0.75" hidden="1">
      <c r="A339" s="1782"/>
      <c r="B339" s="1782"/>
      <c r="C339" s="371" t="s">
        <v>1190</v>
      </c>
      <c r="D339" s="2464"/>
      <c r="E339" s="2206"/>
      <c r="F339" s="2385"/>
      <c r="G339" s="402"/>
      <c r="H339" s="1502"/>
      <c r="I339" s="653"/>
      <c r="J339" s="573"/>
      <c r="K339" s="1502"/>
      <c r="L339" s="216"/>
      <c r="M339" s="343"/>
      <c r="N339" s="336"/>
      <c r="O339" s="1626"/>
      <c r="P339" s="1626"/>
      <c r="AH339" s="1633">
        <v>0</v>
      </c>
    </row>
    <row s="1637" customFormat="1" customHeight="1" ht="18.75" hidden="1">
      <c r="A340" s="1782" t="s">
        <v>268</v>
      </c>
      <c r="B340" s="1782" t="s">
        <v>269</v>
      </c>
      <c r="C340" s="371"/>
      <c r="D340" s="2464"/>
      <c r="E340" s="2206"/>
      <c r="F340" s="2385" t="str">
        <f>INDEX(PT_DIFFERENTIATION_VTAR,MATCH(A340,PT_DIFFERENTIATION_VTAR_ID,0))</f>
        <v>Тариф на техническую воду</v>
      </c>
      <c r="G340" s="2429" t="str">
        <f>INDEX(PT_DIFFERENTIATION_NTAR,MATCH(B340,PT_DIFFERENTIATION_NTAR_ID,0))</f>
        <v/>
      </c>
      <c r="H340" s="1864"/>
      <c r="I340" s="1741"/>
      <c r="J340" s="1775"/>
      <c r="K340" s="1780"/>
      <c r="L340" s="1864" t="s">
        <v>344</v>
      </c>
      <c r="M340" s="343"/>
      <c r="N340" s="336"/>
      <c r="O340" s="1626"/>
      <c r="P340" s="1626"/>
      <c r="AH340" s="1633">
        <v>0</v>
      </c>
    </row>
    <row s="1637" customFormat="1" customHeight="1" ht="18.75" hidden="1">
      <c r="A341" s="1782"/>
      <c r="B341" s="1782"/>
      <c r="C341" s="371" t="s">
        <v>1181</v>
      </c>
      <c r="D341" s="2464"/>
      <c r="E341" s="2206"/>
      <c r="F341" s="2385"/>
      <c r="G341" s="2429"/>
      <c r="H341" s="1502"/>
      <c r="I341" s="653" t="s">
        <v>1180</v>
      </c>
      <c r="J341" s="573"/>
      <c r="K341" s="1502"/>
      <c r="L341" s="216"/>
      <c r="M341" s="343"/>
      <c r="N341" s="336"/>
      <c r="O341" s="1626"/>
      <c r="P341" s="1626"/>
      <c r="AH341" s="1633">
        <v>0</v>
      </c>
    </row>
    <row s="1637" customFormat="1" customHeight="1" ht="0.75" hidden="1">
      <c r="A342" s="1782"/>
      <c r="B342" s="1782"/>
      <c r="C342" s="371" t="s">
        <v>1190</v>
      </c>
      <c r="D342" s="2464"/>
      <c r="E342" s="2206"/>
      <c r="F342" s="2385"/>
      <c r="G342" s="402"/>
      <c r="H342" s="1502"/>
      <c r="I342" s="653"/>
      <c r="J342" s="573"/>
      <c r="K342" s="1502"/>
      <c r="L342" s="216"/>
      <c r="M342" s="343"/>
      <c r="N342" s="336"/>
      <c r="O342" s="1626"/>
      <c r="P342" s="1626"/>
      <c r="AH342" s="1633">
        <v>0</v>
      </c>
    </row>
    <row s="1637" customFormat="1" customHeight="1" ht="18.75" hidden="1">
      <c r="A343" s="1782" t="s">
        <v>273</v>
      </c>
      <c r="B343" s="1782" t="s">
        <v>274</v>
      </c>
      <c r="C343" s="371"/>
      <c r="D343" s="2464"/>
      <c r="E343" s="2206"/>
      <c r="F343" s="2385" t="str">
        <f>INDEX(PT_DIFFERENTIATION_VTAR,MATCH(A343,PT_DIFFERENTIATION_VTAR_ID,0))</f>
        <v>Тариф на транспортировку воды</v>
      </c>
      <c r="G343" s="2429" t="str">
        <f>INDEX(PT_DIFFERENTIATION_NTAR,MATCH(B343,PT_DIFFERENTIATION_NTAR_ID,0))</f>
        <v/>
      </c>
      <c r="H343" s="1864"/>
      <c r="I343" s="1741"/>
      <c r="J343" s="1775"/>
      <c r="K343" s="1780"/>
      <c r="L343" s="1864" t="s">
        <v>344</v>
      </c>
      <c r="M343" s="343"/>
      <c r="N343" s="336"/>
      <c r="O343" s="1626"/>
      <c r="P343" s="1626"/>
      <c r="AH343" s="1633">
        <v>0</v>
      </c>
    </row>
    <row s="1637" customFormat="1" customHeight="1" ht="18.75" hidden="1">
      <c r="A344" s="1782"/>
      <c r="B344" s="1782"/>
      <c r="C344" s="371" t="s">
        <v>1181</v>
      </c>
      <c r="D344" s="2464"/>
      <c r="E344" s="2206"/>
      <c r="F344" s="2385"/>
      <c r="G344" s="2429"/>
      <c r="H344" s="1502"/>
      <c r="I344" s="653" t="s">
        <v>1180</v>
      </c>
      <c r="J344" s="573"/>
      <c r="K344" s="1502"/>
      <c r="L344" s="216"/>
      <c r="M344" s="343"/>
      <c r="N344" s="336"/>
      <c r="O344" s="1626"/>
      <c r="P344" s="1626"/>
      <c r="AH344" s="1633">
        <v>0</v>
      </c>
    </row>
    <row s="1637" customFormat="1" customHeight="1" ht="0.75" hidden="1">
      <c r="A345" s="1782"/>
      <c r="B345" s="1782"/>
      <c r="C345" s="371" t="s">
        <v>1190</v>
      </c>
      <c r="D345" s="2464"/>
      <c r="E345" s="2206"/>
      <c r="F345" s="2385"/>
      <c r="G345" s="402"/>
      <c r="H345" s="1502"/>
      <c r="I345" s="653"/>
      <c r="J345" s="573"/>
      <c r="K345" s="1502"/>
      <c r="L345" s="216"/>
      <c r="M345" s="343"/>
      <c r="N345" s="336"/>
      <c r="O345" s="1626"/>
      <c r="P345" s="1626"/>
      <c r="AH345" s="1633">
        <v>0</v>
      </c>
    </row>
    <row s="1637" customFormat="1" customHeight="1" ht="18.75" hidden="1">
      <c r="A346" s="1782" t="s">
        <v>278</v>
      </c>
      <c r="B346" s="1782" t="s">
        <v>279</v>
      </c>
      <c r="C346" s="371"/>
      <c r="D346" s="2464"/>
      <c r="E346" s="2206"/>
      <c r="F346" s="2385" t="str">
        <f>INDEX(PT_DIFFERENTIATION_VTAR,MATCH(A346,PT_DIFFERENTIATION_VTAR_ID,0))</f>
        <v>Тариф на подвоз воды</v>
      </c>
      <c r="G346" s="2429" t="str">
        <f>INDEX(PT_DIFFERENTIATION_NTAR,MATCH(B346,PT_DIFFERENTIATION_NTAR_ID,0))</f>
        <v/>
      </c>
      <c r="H346" s="1864"/>
      <c r="I346" s="1741"/>
      <c r="J346" s="1775"/>
      <c r="K346" s="1780"/>
      <c r="L346" s="1864" t="s">
        <v>344</v>
      </c>
      <c r="M346" s="343"/>
      <c r="N346" s="336"/>
      <c r="O346" s="1626"/>
      <c r="P346" s="1626"/>
      <c r="AH346" s="1633">
        <v>0</v>
      </c>
    </row>
    <row s="1637" customFormat="1" customHeight="1" ht="18.75" hidden="1">
      <c r="A347" s="1782"/>
      <c r="B347" s="1782"/>
      <c r="C347" s="371" t="s">
        <v>1181</v>
      </c>
      <c r="D347" s="2464"/>
      <c r="E347" s="2206"/>
      <c r="F347" s="2385"/>
      <c r="G347" s="2429"/>
      <c r="H347" s="1502"/>
      <c r="I347" s="653" t="s">
        <v>1180</v>
      </c>
      <c r="J347" s="573"/>
      <c r="K347" s="1502"/>
      <c r="L347" s="216"/>
      <c r="M347" s="343"/>
      <c r="N347" s="336"/>
      <c r="O347" s="1626"/>
      <c r="P347" s="1626"/>
      <c r="AH347" s="1633">
        <v>0</v>
      </c>
    </row>
    <row s="1637" customFormat="1" customHeight="1" ht="0.75" hidden="1">
      <c r="A348" s="1782"/>
      <c r="B348" s="1782"/>
      <c r="C348" s="371" t="s">
        <v>1190</v>
      </c>
      <c r="D348" s="2464"/>
      <c r="E348" s="2206"/>
      <c r="F348" s="2385"/>
      <c r="G348" s="402"/>
      <c r="H348" s="1502"/>
      <c r="I348" s="653"/>
      <c r="J348" s="573"/>
      <c r="K348" s="1502"/>
      <c r="L348" s="216"/>
      <c r="M348" s="343"/>
      <c r="N348" s="336"/>
      <c r="O348" s="1626"/>
      <c r="P348" s="1626"/>
      <c r="AH348" s="1633">
        <v>0</v>
      </c>
    </row>
    <row s="1637" customFormat="1" customHeight="1" ht="18.75" hidden="1">
      <c r="A349" s="1782" t="s">
        <v>283</v>
      </c>
      <c r="B349" s="1782" t="s">
        <v>284</v>
      </c>
      <c r="C349" s="371"/>
      <c r="D349" s="2464"/>
      <c r="E349" s="2206"/>
      <c r="F349" s="2385" t="str">
        <f>INDEX(PT_DIFFERENTIATION_VTAR,MATCH(A349,PT_DIFFERENTIATION_VTAR_ID,0))</f>
        <v>Тариф на подключение (технологическое присоединение) к централизованной системе холодного водоснабжения</v>
      </c>
      <c r="G349" s="2429" t="str">
        <f>INDEX(PT_DIFFERENTIATION_NTAR,MATCH(B349,PT_DIFFERENTIATION_NTAR_ID,0))</f>
        <v/>
      </c>
      <c r="H349" s="1864"/>
      <c r="I349" s="1741"/>
      <c r="J349" s="1775"/>
      <c r="K349" s="1780"/>
      <c r="L349" s="1864" t="s">
        <v>344</v>
      </c>
      <c r="M349" s="343"/>
      <c r="N349" s="336"/>
      <c r="O349" s="1626"/>
      <c r="P349" s="1626"/>
      <c r="AH349" s="1633">
        <v>0</v>
      </c>
    </row>
    <row s="1637" customFormat="1" customHeight="1" ht="18.75" hidden="1">
      <c r="A350" s="1782"/>
      <c r="B350" s="1782"/>
      <c r="C350" s="371" t="s">
        <v>1181</v>
      </c>
      <c r="D350" s="2464"/>
      <c r="E350" s="2206"/>
      <c r="F350" s="2385"/>
      <c r="G350" s="2429"/>
      <c r="H350" s="1502"/>
      <c r="I350" s="653" t="s">
        <v>1180</v>
      </c>
      <c r="J350" s="573"/>
      <c r="K350" s="1502"/>
      <c r="L350" s="216"/>
      <c r="M350" s="343"/>
      <c r="N350" s="336"/>
      <c r="O350" s="1626"/>
      <c r="P350" s="1626"/>
      <c r="AH350" s="1633">
        <v>0</v>
      </c>
    </row>
    <row s="1637" customFormat="1" customHeight="1" ht="0.75" hidden="1">
      <c r="A351" s="1782"/>
      <c r="B351" s="1782"/>
      <c r="C351" s="371" t="s">
        <v>1190</v>
      </c>
      <c r="D351" s="2464"/>
      <c r="E351" s="2206"/>
      <c r="F351" s="2385"/>
      <c r="G351" s="402"/>
      <c r="H351" s="1502"/>
      <c r="I351" s="653"/>
      <c r="J351" s="573"/>
      <c r="K351" s="1502"/>
      <c r="L351" s="216"/>
      <c r="M351" s="343"/>
      <c r="N351" s="336"/>
      <c r="O351" s="1626"/>
      <c r="P351" s="1626"/>
      <c r="AH351" s="1633">
        <v>0</v>
      </c>
    </row>
    <row s="1637" customFormat="1" customHeight="1" ht="18.75" hidden="1">
      <c r="A352" s="1782" t="s">
        <v>288</v>
      </c>
      <c r="B352" s="1782" t="s">
        <v>289</v>
      </c>
      <c r="C352" s="371"/>
      <c r="D352" s="2464"/>
      <c r="E352" s="2206"/>
      <c r="F352" s="2385" t="str">
        <f>INDEX(PT_DIFFERENTIATION_VTAR,MATCH(A352,PT_DIFFERENTIATION_VTAR_ID,0))</f>
        <v>Тариф на горячую воду (горячее водоснабжение)</v>
      </c>
      <c r="G352" s="2429" t="str">
        <f>INDEX(PT_DIFFERENTIATION_NTAR,MATCH(B352,PT_DIFFERENTIATION_NTAR_ID,0))</f>
        <v/>
      </c>
      <c r="H352" s="1864"/>
      <c r="I352" s="1741"/>
      <c r="J352" s="1775"/>
      <c r="K352" s="1780"/>
      <c r="L352" s="1864" t="s">
        <v>344</v>
      </c>
      <c r="M352" s="343"/>
      <c r="N352" s="336"/>
      <c r="O352" s="1626"/>
      <c r="P352" s="1626"/>
      <c r="AH352" s="1633">
        <v>0</v>
      </c>
    </row>
    <row s="1637" customFormat="1" customHeight="1" ht="18.75" hidden="1">
      <c r="A353" s="1782"/>
      <c r="B353" s="1782"/>
      <c r="C353" s="371" t="s">
        <v>1181</v>
      </c>
      <c r="D353" s="2464"/>
      <c r="E353" s="2206"/>
      <c r="F353" s="2385"/>
      <c r="G353" s="2429"/>
      <c r="H353" s="1502"/>
      <c r="I353" s="653" t="s">
        <v>1180</v>
      </c>
      <c r="J353" s="573"/>
      <c r="K353" s="1502"/>
      <c r="L353" s="216"/>
      <c r="M353" s="343"/>
      <c r="N353" s="336"/>
      <c r="O353" s="1626"/>
      <c r="P353" s="1626"/>
      <c r="AH353" s="1633">
        <v>0</v>
      </c>
    </row>
    <row s="1637" customFormat="1" customHeight="1" ht="0.75" hidden="1">
      <c r="A354" s="1782"/>
      <c r="B354" s="1782"/>
      <c r="C354" s="371" t="s">
        <v>1190</v>
      </c>
      <c r="D354" s="2464"/>
      <c r="E354" s="2206"/>
      <c r="F354" s="2385"/>
      <c r="G354" s="402"/>
      <c r="H354" s="1502"/>
      <c r="I354" s="653"/>
      <c r="J354" s="573"/>
      <c r="K354" s="1502"/>
      <c r="L354" s="216"/>
      <c r="M354" s="343"/>
      <c r="N354" s="336"/>
      <c r="O354" s="1626"/>
      <c r="P354" s="1626"/>
      <c r="AH354" s="1633">
        <v>0</v>
      </c>
    </row>
    <row s="1637" customFormat="1" customHeight="1" ht="18.75" hidden="1">
      <c r="A355" s="1782" t="s">
        <v>293</v>
      </c>
      <c r="B355" s="1782" t="s">
        <v>294</v>
      </c>
      <c r="C355" s="371"/>
      <c r="D355" s="2464"/>
      <c r="E355" s="2206"/>
      <c r="F355" s="2385" t="str">
        <f>INDEX(PT_DIFFERENTIATION_VTAR,MATCH(A355,PT_DIFFERENTIATION_VTAR_ID,0))</f>
        <v>Тариф на транспортировку горячей воды</v>
      </c>
      <c r="G355" s="2429" t="str">
        <f>INDEX(PT_DIFFERENTIATION_NTAR,MATCH(B355,PT_DIFFERENTIATION_NTAR_ID,0))</f>
        <v/>
      </c>
      <c r="H355" s="1864"/>
      <c r="I355" s="1741"/>
      <c r="J355" s="1775"/>
      <c r="K355" s="1780"/>
      <c r="L355" s="1864" t="s">
        <v>344</v>
      </c>
      <c r="M355" s="343"/>
      <c r="N355" s="336"/>
      <c r="O355" s="1626"/>
      <c r="P355" s="1626"/>
      <c r="AH355" s="1633">
        <v>0</v>
      </c>
    </row>
    <row s="1637" customFormat="1" customHeight="1" ht="18.75" hidden="1">
      <c r="A356" s="1782"/>
      <c r="B356" s="1782"/>
      <c r="C356" s="371" t="s">
        <v>1181</v>
      </c>
      <c r="D356" s="2464"/>
      <c r="E356" s="2206"/>
      <c r="F356" s="2385"/>
      <c r="G356" s="2429"/>
      <c r="H356" s="1502"/>
      <c r="I356" s="653" t="s">
        <v>1180</v>
      </c>
      <c r="J356" s="573"/>
      <c r="K356" s="1502"/>
      <c r="L356" s="216"/>
      <c r="M356" s="343"/>
      <c r="N356" s="336"/>
      <c r="O356" s="1626"/>
      <c r="P356" s="1626"/>
      <c r="AH356" s="1633">
        <v>0</v>
      </c>
    </row>
    <row s="1637" customFormat="1" customHeight="1" ht="0.75" hidden="1">
      <c r="A357" s="1782"/>
      <c r="B357" s="1782"/>
      <c r="C357" s="371" t="s">
        <v>1190</v>
      </c>
      <c r="D357" s="2464"/>
      <c r="E357" s="2206"/>
      <c r="F357" s="2385"/>
      <c r="G357" s="402"/>
      <c r="H357" s="1502"/>
      <c r="I357" s="653"/>
      <c r="J357" s="573"/>
      <c r="K357" s="1502"/>
      <c r="L357" s="216"/>
      <c r="M357" s="343"/>
      <c r="N357" s="336"/>
      <c r="O357" s="1626"/>
      <c r="P357" s="1626"/>
      <c r="AH357" s="1633">
        <v>0</v>
      </c>
    </row>
    <row s="1637" customFormat="1" customHeight="1" ht="18.75" hidden="1">
      <c r="A358" s="1782" t="s">
        <v>298</v>
      </c>
      <c r="B358" s="1782" t="s">
        <v>299</v>
      </c>
      <c r="C358" s="371"/>
      <c r="D358" s="2464"/>
      <c r="E358" s="2206"/>
      <c r="F358" s="2385" t="str">
        <f>INDEX(PT_DIFFERENTIATION_VTAR,MATCH(A358,PT_DIFFERENTIATION_VTAR_ID,0))</f>
        <v>Тариф на подключение (технологическое присоединение) к централизованной системе горячего водоснабжения</v>
      </c>
      <c r="G358" s="2429" t="str">
        <f>INDEX(PT_DIFFERENTIATION_NTAR,MATCH(B358,PT_DIFFERENTIATION_NTAR_ID,0))</f>
        <v/>
      </c>
      <c r="H358" s="1864"/>
      <c r="I358" s="1741"/>
      <c r="J358" s="1775"/>
      <c r="K358" s="1780"/>
      <c r="L358" s="1864" t="s">
        <v>344</v>
      </c>
      <c r="M358" s="343"/>
      <c r="N358" s="336"/>
      <c r="O358" s="1626"/>
      <c r="P358" s="1626"/>
      <c r="AH358" s="1633">
        <v>0</v>
      </c>
    </row>
    <row s="1637" customFormat="1" customHeight="1" ht="18.75" hidden="1">
      <c r="A359" s="1782"/>
      <c r="B359" s="1782"/>
      <c r="C359" s="371" t="s">
        <v>1181</v>
      </c>
      <c r="D359" s="2464"/>
      <c r="E359" s="2206"/>
      <c r="F359" s="2385"/>
      <c r="G359" s="2429"/>
      <c r="H359" s="1502"/>
      <c r="I359" s="653" t="s">
        <v>1180</v>
      </c>
      <c r="J359" s="573"/>
      <c r="K359" s="1502"/>
      <c r="L359" s="216"/>
      <c r="M359" s="343"/>
      <c r="N359" s="336"/>
      <c r="O359" s="1626"/>
      <c r="P359" s="1626"/>
      <c r="AH359" s="1633">
        <v>0</v>
      </c>
    </row>
    <row s="1637" customFormat="1" customHeight="1" ht="0.75" hidden="1">
      <c r="A360" s="1782"/>
      <c r="B360" s="1782"/>
      <c r="C360" s="371" t="s">
        <v>1190</v>
      </c>
      <c r="D360" s="2464"/>
      <c r="E360" s="2206"/>
      <c r="F360" s="2385"/>
      <c r="G360" s="402"/>
      <c r="H360" s="1502"/>
      <c r="I360" s="653"/>
      <c r="J360" s="573"/>
      <c r="K360" s="1502"/>
      <c r="L360" s="216"/>
      <c r="M360" s="343"/>
      <c r="N360" s="336"/>
      <c r="O360" s="1626"/>
      <c r="P360" s="1626"/>
      <c r="AH360" s="1633">
        <v>0</v>
      </c>
    </row>
    <row s="1637" customFormat="1" customHeight="1" ht="18.75" hidden="1">
      <c r="A361" s="1782" t="s">
        <v>303</v>
      </c>
      <c r="B361" s="1782" t="s">
        <v>304</v>
      </c>
      <c r="C361" s="371"/>
      <c r="D361" s="2464"/>
      <c r="E361" s="2206"/>
      <c r="F361" s="2385" t="str">
        <f>INDEX(PT_DIFFERENTIATION_VTAR,MATCH(A361,PT_DIFFERENTIATION_VTAR_ID,0))</f>
        <v>Тариф на водоотведение</v>
      </c>
      <c r="G361" s="2429" t="str">
        <f>INDEX(PT_DIFFERENTIATION_NTAR,MATCH(B361,PT_DIFFERENTIATION_NTAR_ID,0))</f>
        <v/>
      </c>
      <c r="H361" s="1864"/>
      <c r="I361" s="1741"/>
      <c r="J361" s="1775"/>
      <c r="K361" s="1780"/>
      <c r="L361" s="1864" t="s">
        <v>344</v>
      </c>
      <c r="M361" s="343"/>
      <c r="N361" s="336"/>
      <c r="O361" s="1626"/>
      <c r="P361" s="1626"/>
      <c r="AH361" s="1633">
        <v>0</v>
      </c>
    </row>
    <row s="1637" customFormat="1" customHeight="1" ht="18.75" hidden="1">
      <c r="A362" s="1782"/>
      <c r="B362" s="1782"/>
      <c r="C362" s="371" t="s">
        <v>1181</v>
      </c>
      <c r="D362" s="2464"/>
      <c r="E362" s="2206"/>
      <c r="F362" s="2385"/>
      <c r="G362" s="2429"/>
      <c r="H362" s="1502"/>
      <c r="I362" s="653" t="s">
        <v>1180</v>
      </c>
      <c r="J362" s="573"/>
      <c r="K362" s="1502"/>
      <c r="L362" s="216"/>
      <c r="M362" s="343"/>
      <c r="N362" s="336"/>
      <c r="O362" s="1626"/>
      <c r="P362" s="1626"/>
      <c r="AH362" s="1633">
        <v>0</v>
      </c>
    </row>
    <row s="1637" customFormat="1" customHeight="1" ht="0.75" hidden="1">
      <c r="A363" s="1782"/>
      <c r="B363" s="1782"/>
      <c r="C363" s="371" t="s">
        <v>1190</v>
      </c>
      <c r="D363" s="2464"/>
      <c r="E363" s="2206"/>
      <c r="F363" s="2385"/>
      <c r="G363" s="402"/>
      <c r="H363" s="1502"/>
      <c r="I363" s="653"/>
      <c r="J363" s="573"/>
      <c r="K363" s="1502"/>
      <c r="L363" s="216"/>
      <c r="M363" s="343"/>
      <c r="N363" s="336"/>
      <c r="O363" s="1626"/>
      <c r="P363" s="1626"/>
      <c r="AH363" s="1633">
        <v>0</v>
      </c>
    </row>
    <row s="1637" customFormat="1" customHeight="1" ht="18.75" hidden="1">
      <c r="A364" s="1782" t="s">
        <v>308</v>
      </c>
      <c r="B364" s="1782" t="s">
        <v>309</v>
      </c>
      <c r="C364" s="371"/>
      <c r="D364" s="2464"/>
      <c r="E364" s="2206"/>
      <c r="F364" s="2385" t="str">
        <f>INDEX(PT_DIFFERENTIATION_VTAR,MATCH(A364,PT_DIFFERENTIATION_VTAR_ID,0))</f>
        <v>Тариф на транспортировку сточных вод</v>
      </c>
      <c r="G364" s="2429" t="str">
        <f>INDEX(PT_DIFFERENTIATION_NTAR,MATCH(B364,PT_DIFFERENTIATION_NTAR_ID,0))</f>
        <v/>
      </c>
      <c r="H364" s="1864"/>
      <c r="I364" s="1741"/>
      <c r="J364" s="1775"/>
      <c r="K364" s="1780"/>
      <c r="L364" s="1864" t="s">
        <v>344</v>
      </c>
      <c r="M364" s="343"/>
      <c r="N364" s="336"/>
      <c r="O364" s="1626"/>
      <c r="P364" s="1626"/>
      <c r="AH364" s="1633">
        <v>0</v>
      </c>
    </row>
    <row s="1637" customFormat="1" customHeight="1" ht="18.75" hidden="1">
      <c r="A365" s="1782"/>
      <c r="B365" s="1782"/>
      <c r="C365" s="371" t="s">
        <v>1181</v>
      </c>
      <c r="D365" s="2464"/>
      <c r="E365" s="2206"/>
      <c r="F365" s="2385"/>
      <c r="G365" s="2429"/>
      <c r="H365" s="1502"/>
      <c r="I365" s="653" t="s">
        <v>1180</v>
      </c>
      <c r="J365" s="573"/>
      <c r="K365" s="1502"/>
      <c r="L365" s="216"/>
      <c r="M365" s="343"/>
      <c r="N365" s="336"/>
      <c r="O365" s="1626"/>
      <c r="P365" s="1626"/>
      <c r="AH365" s="1633">
        <v>0</v>
      </c>
    </row>
    <row s="1637" customFormat="1" customHeight="1" ht="0.75" hidden="1">
      <c r="A366" s="1782"/>
      <c r="B366" s="1782"/>
      <c r="C366" s="371" t="s">
        <v>1190</v>
      </c>
      <c r="D366" s="2464"/>
      <c r="E366" s="2206"/>
      <c r="F366" s="2385"/>
      <c r="G366" s="402"/>
      <c r="H366" s="1502"/>
      <c r="I366" s="653"/>
      <c r="J366" s="573"/>
      <c r="K366" s="1502"/>
      <c r="L366" s="216"/>
      <c r="M366" s="343"/>
      <c r="N366" s="336"/>
      <c r="O366" s="1626"/>
      <c r="P366" s="1626"/>
      <c r="AH366" s="1633">
        <v>0</v>
      </c>
    </row>
    <row s="1637" customFormat="1" customHeight="1" ht="18.75" hidden="1">
      <c r="A367" s="1782" t="s">
        <v>313</v>
      </c>
      <c r="B367" s="1782" t="s">
        <v>314</v>
      </c>
      <c r="C367" s="371"/>
      <c r="D367" s="2464"/>
      <c r="E367" s="2206"/>
      <c r="F367" s="2385" t="str">
        <f>INDEX(PT_DIFFERENTIATION_VTAR,MATCH(A367,PT_DIFFERENTIATION_VTAR_ID,0))</f>
        <v>Тариф на подключение (технологическое присоединение) к централизованной системе водоотведения</v>
      </c>
      <c r="G367" s="2429" t="str">
        <f>INDEX(PT_DIFFERENTIATION_NTAR,MATCH(B367,PT_DIFFERENTIATION_NTAR_ID,0))</f>
        <v/>
      </c>
      <c r="H367" s="1864"/>
      <c r="I367" s="1741"/>
      <c r="J367" s="1775"/>
      <c r="K367" s="1780"/>
      <c r="L367" s="1864" t="s">
        <v>344</v>
      </c>
      <c r="M367" s="343"/>
      <c r="N367" s="336"/>
      <c r="O367" s="1626"/>
      <c r="P367" s="1626"/>
      <c r="AH367" s="1633">
        <v>0</v>
      </c>
    </row>
    <row s="1637" customFormat="1" customHeight="1" ht="18.75" hidden="1">
      <c r="A368" s="1782"/>
      <c r="B368" s="1782"/>
      <c r="C368" s="371" t="s">
        <v>1181</v>
      </c>
      <c r="D368" s="2464"/>
      <c r="E368" s="2206"/>
      <c r="F368" s="2385"/>
      <c r="G368" s="2429"/>
      <c r="H368" s="1502"/>
      <c r="I368" s="653" t="s">
        <v>1180</v>
      </c>
      <c r="J368" s="573"/>
      <c r="K368" s="1502"/>
      <c r="L368" s="216"/>
      <c r="M368" s="343"/>
      <c r="N368" s="336"/>
      <c r="O368" s="1626"/>
      <c r="P368" s="1626"/>
      <c r="AH368" s="1633">
        <v>0</v>
      </c>
    </row>
    <row s="1637" customFormat="1" customHeight="1" ht="1.05">
      <c r="A369" s="1782"/>
      <c r="B369" s="1782"/>
      <c r="C369" s="371" t="s">
        <v>1190</v>
      </c>
      <c r="D369" s="2464"/>
      <c r="E369" s="2206"/>
      <c r="F369" s="2385"/>
      <c r="G369" s="402"/>
      <c r="H369" s="1502"/>
      <c r="I369" s="653"/>
      <c r="J369" s="573"/>
      <c r="K369" s="1502"/>
      <c r="L369" s="216"/>
      <c r="M369" s="343"/>
      <c r="N369" s="336"/>
      <c r="O369" s="1626"/>
      <c r="P369" s="1626"/>
      <c r="AH369" s="1633">
        <v>1</v>
      </c>
    </row>
    <row s="1825" customFormat="1" customHeight="1" ht="3">
      <c r="A370" s="1782"/>
      <c r="B370" s="1782"/>
      <c r="C370" s="1783"/>
      <c r="E370" s="404"/>
      <c r="F370" s="404"/>
      <c r="G370" s="404"/>
      <c r="H370" s="404"/>
      <c r="I370" s="404"/>
      <c r="J370" s="404"/>
      <c r="K370" s="404"/>
      <c r="L370" s="404"/>
      <c r="M370" s="404"/>
      <c r="O370" s="198"/>
      <c r="P370" s="198"/>
      <c r="AH370" s="142">
        <v>3</v>
      </c>
    </row>
    <row customHeight="1" ht="26.25">
      <c r="E371" s="204"/>
      <c r="F371" s="2287"/>
      <c r="G371" s="2287"/>
      <c r="H371" s="2287"/>
      <c r="I371" s="2287"/>
      <c r="J371" s="2287"/>
      <c r="K371" s="2287"/>
      <c r="L371" s="2287"/>
      <c r="M371" s="2287"/>
      <c r="AH371" s="376">
        <v>25</v>
      </c>
    </row>
    <row customHeight="1" ht="14.25" hidden="1">
      <c r="A372" s="1781" t="s">
        <v>83</v>
      </c>
      <c r="B372" s="1781">
        <v>0</v>
      </c>
      <c r="C372" s="371">
        <v>0</v>
      </c>
      <c r="D372" s="346">
        <v>3</v>
      </c>
      <c r="E372" s="376">
        <v>6</v>
      </c>
      <c r="F372" s="376">
        <v>46</v>
      </c>
      <c r="G372" s="376">
        <v>35</v>
      </c>
      <c r="H372" s="376">
        <v>3</v>
      </c>
      <c r="I372" s="376">
        <v>11</v>
      </c>
      <c r="J372" s="376">
        <v>11</v>
      </c>
      <c r="K372" s="376">
        <v>35</v>
      </c>
      <c r="L372" s="376">
        <v>35</v>
      </c>
      <c r="M372" s="376">
        <v>84</v>
      </c>
      <c r="N372" s="376">
        <v>10</v>
      </c>
      <c r="O372" s="352">
        <v>10</v>
      </c>
      <c r="P372" s="352">
        <v>10</v>
      </c>
      <c r="Q372" s="376">
        <v>10</v>
      </c>
      <c r="R372" s="376">
        <v>10</v>
      </c>
      <c r="S372" s="376">
        <v>10</v>
      </c>
      <c r="T372" s="376">
        <v>10</v>
      </c>
      <c r="U372" s="376">
        <v>10</v>
      </c>
      <c r="V372" s="376">
        <v>10</v>
      </c>
      <c r="W372" s="376">
        <v>10</v>
      </c>
      <c r="X372" s="376">
        <v>10</v>
      </c>
      <c r="Y372" s="376">
        <v>10</v>
      </c>
      <c r="Z372" s="376">
        <v>10</v>
      </c>
      <c r="AA372" s="376">
        <v>10</v>
      </c>
      <c r="AB372" s="376">
        <v>10</v>
      </c>
      <c r="AC372" s="376">
        <v>10</v>
      </c>
      <c r="AD372" s="376">
        <v>10</v>
      </c>
      <c r="AE372" s="376">
        <v>10</v>
      </c>
      <c r="AF372" s="376">
        <v>10</v>
      </c>
      <c r="AG372" s="376">
        <v>10</v>
      </c>
      <c r="AH372" s="376">
        <v>14</v>
      </c>
    </row>
  </sheetData>
  <sheetProtection formatColumns="0" formatRows="0" autoFilter="0" sort="0" insertRows="0" insertColumns="1" deleteRows="0" deleteColumns="0"/>
  <mergeCells count="448">
    <mergeCell ref="G56:G57"/>
    <mergeCell ref="D127:D129"/>
    <mergeCell ref="E127:E129"/>
    <mergeCell ref="F127:F129"/>
    <mergeCell ref="G127:G128"/>
    <mergeCell ref="D196:D198"/>
    <mergeCell ref="E196:E198"/>
    <mergeCell ref="F196:F198"/>
    <mergeCell ref="G196:G197"/>
    <mergeCell ref="D77:D79"/>
    <mergeCell ref="E77:E79"/>
    <mergeCell ref="F77:F79"/>
    <mergeCell ref="D98:D108"/>
    <mergeCell ref="E98:E108"/>
    <mergeCell ref="D80:D82"/>
    <mergeCell ref="E80:E82"/>
    <mergeCell ref="F80:F82"/>
    <mergeCell ref="G181:G182"/>
    <mergeCell ref="G184:G185"/>
    <mergeCell ref="E56:E58"/>
    <mergeCell ref="F56:F58"/>
    <mergeCell ref="G112:G113"/>
    <mergeCell ref="G115:G116"/>
    <mergeCell ref="D83:D85"/>
    <mergeCell ref="F47:F49"/>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46:F348"/>
    <mergeCell ref="G343:G344"/>
    <mergeCell ref="D50:D52"/>
    <mergeCell ref="E50:E52"/>
    <mergeCell ref="F50:F52"/>
    <mergeCell ref="D27:D37"/>
    <mergeCell ref="E27:E37"/>
    <mergeCell ref="F27:F37"/>
    <mergeCell ref="D38:D40"/>
    <mergeCell ref="E38:E40"/>
    <mergeCell ref="F38:F40"/>
    <mergeCell ref="D41:D43"/>
    <mergeCell ref="E41:E43"/>
    <mergeCell ref="F41:F43"/>
    <mergeCell ref="G27:G28"/>
    <mergeCell ref="G38:G39"/>
    <mergeCell ref="G41:G42"/>
    <mergeCell ref="G44:G45"/>
    <mergeCell ref="G47:G48"/>
    <mergeCell ref="D44:D46"/>
    <mergeCell ref="E44:E46"/>
    <mergeCell ref="F44:F46"/>
    <mergeCell ref="D47:D49"/>
    <mergeCell ref="E47:E49"/>
    <mergeCell ref="F371:M371"/>
    <mergeCell ref="F301:L301"/>
    <mergeCell ref="D302:D304"/>
    <mergeCell ref="E302:E304"/>
    <mergeCell ref="F302:F304"/>
    <mergeCell ref="D305:D315"/>
    <mergeCell ref="E305:E315"/>
    <mergeCell ref="F305:F315"/>
    <mergeCell ref="D316:D318"/>
    <mergeCell ref="D322:D324"/>
    <mergeCell ref="E322:E324"/>
    <mergeCell ref="F322:F324"/>
    <mergeCell ref="D325:D327"/>
    <mergeCell ref="E325:E327"/>
    <mergeCell ref="F325:F327"/>
    <mergeCell ref="E316:E318"/>
    <mergeCell ref="F316:F318"/>
    <mergeCell ref="D319:D321"/>
    <mergeCell ref="E319:E321"/>
    <mergeCell ref="F343:F345"/>
    <mergeCell ref="D346:D348"/>
    <mergeCell ref="E346:E348"/>
    <mergeCell ref="D367:D369"/>
    <mergeCell ref="E367:E369"/>
    <mergeCell ref="G53:G54"/>
    <mergeCell ref="G59:G60"/>
    <mergeCell ref="G62:G63"/>
    <mergeCell ref="G65:G66"/>
    <mergeCell ref="M233:M236"/>
    <mergeCell ref="M95:M98"/>
    <mergeCell ref="F163:L163"/>
    <mergeCell ref="M164:M167"/>
    <mergeCell ref="F232:L232"/>
    <mergeCell ref="F59:F61"/>
    <mergeCell ref="F62:F64"/>
    <mergeCell ref="F83:F85"/>
    <mergeCell ref="F86:F88"/>
    <mergeCell ref="F98:F108"/>
    <mergeCell ref="F109:F111"/>
    <mergeCell ref="M24:M91"/>
    <mergeCell ref="G50:G51"/>
    <mergeCell ref="G145:G146"/>
    <mergeCell ref="G148:G149"/>
    <mergeCell ref="G151:G152"/>
    <mergeCell ref="G154:G155"/>
    <mergeCell ref="G178:G179"/>
    <mergeCell ref="G98:G99"/>
    <mergeCell ref="G109:G110"/>
    <mergeCell ref="D53:D55"/>
    <mergeCell ref="E53:E55"/>
    <mergeCell ref="F53:F55"/>
    <mergeCell ref="D71:D73"/>
    <mergeCell ref="E71:E73"/>
    <mergeCell ref="F71:F73"/>
    <mergeCell ref="D74:D76"/>
    <mergeCell ref="E74:E76"/>
    <mergeCell ref="F74:F76"/>
    <mergeCell ref="D65:D67"/>
    <mergeCell ref="E65:E67"/>
    <mergeCell ref="F65:F67"/>
    <mergeCell ref="D68:D70"/>
    <mergeCell ref="E68:E70"/>
    <mergeCell ref="F68:F70"/>
    <mergeCell ref="D59:D61"/>
    <mergeCell ref="E59:E61"/>
    <mergeCell ref="D62:D64"/>
    <mergeCell ref="E62:E64"/>
    <mergeCell ref="D56:D58"/>
    <mergeCell ref="E83:E85"/>
    <mergeCell ref="D86:D88"/>
    <mergeCell ref="E86:E88"/>
    <mergeCell ref="D109:D111"/>
    <mergeCell ref="E109:E111"/>
    <mergeCell ref="D124:D126"/>
    <mergeCell ref="E124:E126"/>
    <mergeCell ref="F124:F126"/>
    <mergeCell ref="F112:F114"/>
    <mergeCell ref="D115:D117"/>
    <mergeCell ref="E115:E117"/>
    <mergeCell ref="F115:F117"/>
    <mergeCell ref="D89:D91"/>
    <mergeCell ref="E89:E91"/>
    <mergeCell ref="F89:F91"/>
    <mergeCell ref="D95:D97"/>
    <mergeCell ref="E95:E97"/>
    <mergeCell ref="F95:F97"/>
    <mergeCell ref="D112:D114"/>
    <mergeCell ref="E112:E114"/>
    <mergeCell ref="F92:L92"/>
    <mergeCell ref="H93:I93"/>
    <mergeCell ref="F94:L94"/>
    <mergeCell ref="G118:G119"/>
    <mergeCell ref="D130:D132"/>
    <mergeCell ref="E130:E132"/>
    <mergeCell ref="F130:F132"/>
    <mergeCell ref="D118:D120"/>
    <mergeCell ref="E118:E120"/>
    <mergeCell ref="F118:F120"/>
    <mergeCell ref="D121:D123"/>
    <mergeCell ref="E121:E123"/>
    <mergeCell ref="F121:F123"/>
    <mergeCell ref="D133:D135"/>
    <mergeCell ref="E133:E135"/>
    <mergeCell ref="F133:F135"/>
    <mergeCell ref="D136:D138"/>
    <mergeCell ref="E136:E138"/>
    <mergeCell ref="F136:F138"/>
    <mergeCell ref="G136:G137"/>
    <mergeCell ref="G139:G140"/>
    <mergeCell ref="G142:G143"/>
    <mergeCell ref="D139:D141"/>
    <mergeCell ref="E139:E141"/>
    <mergeCell ref="F139:F141"/>
    <mergeCell ref="D142:D144"/>
    <mergeCell ref="E142:E144"/>
    <mergeCell ref="F142:F144"/>
    <mergeCell ref="D151:D153"/>
    <mergeCell ref="E151:E153"/>
    <mergeCell ref="F151:F153"/>
    <mergeCell ref="D154:D156"/>
    <mergeCell ref="E154:E156"/>
    <mergeCell ref="F154:F156"/>
    <mergeCell ref="D145:D147"/>
    <mergeCell ref="E145:E147"/>
    <mergeCell ref="F145:F147"/>
    <mergeCell ref="D148:D150"/>
    <mergeCell ref="E148:E150"/>
    <mergeCell ref="F148:F150"/>
    <mergeCell ref="G157:G158"/>
    <mergeCell ref="G160:G161"/>
    <mergeCell ref="G164:G165"/>
    <mergeCell ref="G167:G168"/>
    <mergeCell ref="D184:D186"/>
    <mergeCell ref="E184:E186"/>
    <mergeCell ref="F184:F186"/>
    <mergeCell ref="D187:D189"/>
    <mergeCell ref="E187:E189"/>
    <mergeCell ref="F187:F189"/>
    <mergeCell ref="D178:D180"/>
    <mergeCell ref="D167:D177"/>
    <mergeCell ref="E167:E177"/>
    <mergeCell ref="F167:F177"/>
    <mergeCell ref="D157:D159"/>
    <mergeCell ref="E157:E159"/>
    <mergeCell ref="F157:F159"/>
    <mergeCell ref="D160:D162"/>
    <mergeCell ref="E160:E162"/>
    <mergeCell ref="F160:F162"/>
    <mergeCell ref="D164:D166"/>
    <mergeCell ref="E164:E166"/>
    <mergeCell ref="F164:F166"/>
    <mergeCell ref="E178:E180"/>
    <mergeCell ref="F178:F180"/>
    <mergeCell ref="D181:D183"/>
    <mergeCell ref="E181:E183"/>
    <mergeCell ref="F181:F183"/>
    <mergeCell ref="D190:D192"/>
    <mergeCell ref="E190:E192"/>
    <mergeCell ref="F190:F192"/>
    <mergeCell ref="D193:D195"/>
    <mergeCell ref="E193:E195"/>
    <mergeCell ref="F193:F195"/>
    <mergeCell ref="D214:D216"/>
    <mergeCell ref="E214:E216"/>
    <mergeCell ref="F214:F216"/>
    <mergeCell ref="D205:D207"/>
    <mergeCell ref="E205:E207"/>
    <mergeCell ref="F205:F207"/>
    <mergeCell ref="D208:D210"/>
    <mergeCell ref="E208:E210"/>
    <mergeCell ref="F208:F210"/>
    <mergeCell ref="D199:D201"/>
    <mergeCell ref="E199:E201"/>
    <mergeCell ref="F199:F201"/>
    <mergeCell ref="D202:D204"/>
    <mergeCell ref="E202:E204"/>
    <mergeCell ref="F202:F204"/>
    <mergeCell ref="G202:G203"/>
    <mergeCell ref="D211:D213"/>
    <mergeCell ref="E211:E213"/>
    <mergeCell ref="F211:F213"/>
    <mergeCell ref="D217:D219"/>
    <mergeCell ref="E217:E219"/>
    <mergeCell ref="F217:F219"/>
    <mergeCell ref="D220:D222"/>
    <mergeCell ref="E220:E222"/>
    <mergeCell ref="F220:F222"/>
    <mergeCell ref="G217:G218"/>
    <mergeCell ref="G220:G221"/>
    <mergeCell ref="D247:D249"/>
    <mergeCell ref="E247:E249"/>
    <mergeCell ref="F247:F249"/>
    <mergeCell ref="D229:D231"/>
    <mergeCell ref="E229:E231"/>
    <mergeCell ref="F229:F231"/>
    <mergeCell ref="D233:D235"/>
    <mergeCell ref="E233:E235"/>
    <mergeCell ref="F233:F235"/>
    <mergeCell ref="D223:D225"/>
    <mergeCell ref="E223:E225"/>
    <mergeCell ref="F223:F225"/>
    <mergeCell ref="D226:D228"/>
    <mergeCell ref="E226:E228"/>
    <mergeCell ref="F226:F228"/>
    <mergeCell ref="G226:G227"/>
    <mergeCell ref="D256:D258"/>
    <mergeCell ref="E256:E258"/>
    <mergeCell ref="F256:F258"/>
    <mergeCell ref="D259:D261"/>
    <mergeCell ref="E259:E261"/>
    <mergeCell ref="F259:F261"/>
    <mergeCell ref="G259:G260"/>
    <mergeCell ref="D236:D246"/>
    <mergeCell ref="E236:E246"/>
    <mergeCell ref="F236:F246"/>
    <mergeCell ref="D250:D252"/>
    <mergeCell ref="E250:E252"/>
    <mergeCell ref="F250:F252"/>
    <mergeCell ref="D253:D255"/>
    <mergeCell ref="E253:E255"/>
    <mergeCell ref="F253:F255"/>
    <mergeCell ref="D271:D273"/>
    <mergeCell ref="E271:E273"/>
    <mergeCell ref="F271:F273"/>
    <mergeCell ref="G265:G266"/>
    <mergeCell ref="D277:D279"/>
    <mergeCell ref="E277:E279"/>
    <mergeCell ref="F277:F279"/>
    <mergeCell ref="D274:D276"/>
    <mergeCell ref="E274:E276"/>
    <mergeCell ref="F274:F276"/>
    <mergeCell ref="D262:D264"/>
    <mergeCell ref="E262:E264"/>
    <mergeCell ref="F262:F264"/>
    <mergeCell ref="D268:D270"/>
    <mergeCell ref="E268:E270"/>
    <mergeCell ref="F268:F270"/>
    <mergeCell ref="D265:D267"/>
    <mergeCell ref="E265:E267"/>
    <mergeCell ref="F265:F267"/>
    <mergeCell ref="D280:D282"/>
    <mergeCell ref="E280:E282"/>
    <mergeCell ref="F280:F282"/>
    <mergeCell ref="G277:G278"/>
    <mergeCell ref="G280:G281"/>
    <mergeCell ref="G283:G284"/>
    <mergeCell ref="D298:D300"/>
    <mergeCell ref="E298:E300"/>
    <mergeCell ref="F298:F300"/>
    <mergeCell ref="D289:D291"/>
    <mergeCell ref="E289:E291"/>
    <mergeCell ref="F289:F291"/>
    <mergeCell ref="D292:D294"/>
    <mergeCell ref="E292:E294"/>
    <mergeCell ref="F292:F294"/>
    <mergeCell ref="D283:D285"/>
    <mergeCell ref="E283:E285"/>
    <mergeCell ref="F283:F285"/>
    <mergeCell ref="D286:D288"/>
    <mergeCell ref="E286:E288"/>
    <mergeCell ref="F286:F288"/>
    <mergeCell ref="G286:G287"/>
    <mergeCell ref="D295:D297"/>
    <mergeCell ref="E295:E297"/>
    <mergeCell ref="F295:F297"/>
    <mergeCell ref="F319:F321"/>
    <mergeCell ref="D337:D339"/>
    <mergeCell ref="E337:E339"/>
    <mergeCell ref="F337:F339"/>
    <mergeCell ref="D340:D342"/>
    <mergeCell ref="E340:E342"/>
    <mergeCell ref="F340:F342"/>
    <mergeCell ref="D328:D330"/>
    <mergeCell ref="E328:E330"/>
    <mergeCell ref="F328:F330"/>
    <mergeCell ref="D331:D333"/>
    <mergeCell ref="E331:E333"/>
    <mergeCell ref="F331:F333"/>
    <mergeCell ref="D334:D336"/>
    <mergeCell ref="E334:E336"/>
    <mergeCell ref="F334:F336"/>
    <mergeCell ref="F367:F369"/>
    <mergeCell ref="M302:M305"/>
    <mergeCell ref="D361:D363"/>
    <mergeCell ref="E361:E363"/>
    <mergeCell ref="F361:F363"/>
    <mergeCell ref="D364:D366"/>
    <mergeCell ref="E364:E366"/>
    <mergeCell ref="F364:F366"/>
    <mergeCell ref="D355:D357"/>
    <mergeCell ref="E355:E357"/>
    <mergeCell ref="F355:F357"/>
    <mergeCell ref="D358:D360"/>
    <mergeCell ref="E358:E360"/>
    <mergeCell ref="F358:F360"/>
    <mergeCell ref="D349:D351"/>
    <mergeCell ref="E349:E351"/>
    <mergeCell ref="F349:F351"/>
    <mergeCell ref="D352:D354"/>
    <mergeCell ref="E352:E354"/>
    <mergeCell ref="F352:F354"/>
    <mergeCell ref="D343:D345"/>
    <mergeCell ref="E343:E345"/>
    <mergeCell ref="G367:G368"/>
    <mergeCell ref="G305:G306"/>
    <mergeCell ref="G68:G69"/>
    <mergeCell ref="G71:G72"/>
    <mergeCell ref="G74:G75"/>
    <mergeCell ref="G77:G78"/>
    <mergeCell ref="G80:G81"/>
    <mergeCell ref="G83:G84"/>
    <mergeCell ref="G86:G87"/>
    <mergeCell ref="G89:G90"/>
    <mergeCell ref="G95:G96"/>
    <mergeCell ref="G355:G356"/>
    <mergeCell ref="G358:G359"/>
    <mergeCell ref="G361:G362"/>
    <mergeCell ref="G364:G365"/>
    <mergeCell ref="G346:G347"/>
    <mergeCell ref="G349:G350"/>
    <mergeCell ref="G352:G353"/>
    <mergeCell ref="G340:G341"/>
    <mergeCell ref="G289:G290"/>
    <mergeCell ref="G292:G293"/>
    <mergeCell ref="G295:G296"/>
    <mergeCell ref="G298:G299"/>
    <mergeCell ref="G302:G303"/>
    <mergeCell ref="G316:G317"/>
    <mergeCell ref="G319:G320"/>
    <mergeCell ref="G322:G323"/>
    <mergeCell ref="G325:G326"/>
    <mergeCell ref="G328:G329"/>
    <mergeCell ref="G331:G332"/>
    <mergeCell ref="G337:G338"/>
    <mergeCell ref="G334:G335"/>
    <mergeCell ref="G121:G122"/>
    <mergeCell ref="G124:G125"/>
    <mergeCell ref="G130:G131"/>
    <mergeCell ref="G133:G134"/>
    <mergeCell ref="G262:G263"/>
    <mergeCell ref="G268:G269"/>
    <mergeCell ref="G271:G272"/>
    <mergeCell ref="G274:G275"/>
    <mergeCell ref="G223:G224"/>
    <mergeCell ref="G229:G230"/>
    <mergeCell ref="G233:G234"/>
    <mergeCell ref="G236:G237"/>
    <mergeCell ref="G247:G248"/>
    <mergeCell ref="G190:G191"/>
    <mergeCell ref="G193:G194"/>
    <mergeCell ref="G199:G200"/>
    <mergeCell ref="G250:G251"/>
    <mergeCell ref="G253:G254"/>
    <mergeCell ref="G256:G257"/>
    <mergeCell ref="G205:G206"/>
    <mergeCell ref="G208:G209"/>
    <mergeCell ref="G211:G212"/>
    <mergeCell ref="G214:G215"/>
    <mergeCell ref="G187:G188"/>
    <mergeCell ref="G29:G30"/>
    <mergeCell ref="G100:G101"/>
    <mergeCell ref="G169:G170"/>
    <mergeCell ref="G238:G239"/>
    <mergeCell ref="G307:G308"/>
    <mergeCell ref="G31:G32"/>
    <mergeCell ref="G102:G103"/>
    <mergeCell ref="G171:G172"/>
    <mergeCell ref="G240:G241"/>
    <mergeCell ref="G309:G310"/>
    <mergeCell ref="G33:G34"/>
    <mergeCell ref="G104:G105"/>
    <mergeCell ref="G173:G174"/>
    <mergeCell ref="G242:G243"/>
    <mergeCell ref="G311:G312"/>
    <mergeCell ref="G35:G36"/>
    <mergeCell ref="G106:G107"/>
    <mergeCell ref="G175:G176"/>
    <mergeCell ref="G244:G245"/>
    <mergeCell ref="G313:G31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7:J47 I24:J24 I27:J27 I38:J38 I41:J41 I44:J44 I50:J50 I53:J53 I59:J59 I62:J62 I65:J65 I68:J68 I71:J71 I74:J74 I77:J77 I80:J80 I83:J83 I86:J86 I233:J233 I236:J236 I247:J247 I250:J250 I253:J253 I256:J256 I259:J259 I262:J262 I268:J268 I271:J271 I274:J274 I277:J277 I280:J280 I283:J283 I286:J286 I289:J289 I292:J292 I8:J8 I89:J89 I160:J160 I98:J98 I109:J109 I112:J112 I115:J115 I118:J118 I121:J121 I124:J124 I130:J130 I133:J133 I136:J136 I139:J139 I142:J142 I145:J145 I148:J148 I151:J151 I154:J154 I157:J157 I164:J164 I95:J95 I167:J167 I178:J178 I181:J181 I184:J184 I187:J187 I190:J190 I193:J193 I199:J199 I202:J202 I205:J205 I208:J208 I211:J211 I217:J217 I220:J220 I223:J223 I226:J226 I229:J229 I214:J214 I295:J295 I298:J298 I302:J302 I305:J305 I316:J316 I319:J319 I322:J322 I325:J325 I328:J328 I331:J331 I337:J337 I340:J340 I343:J343 I346:J346 I349:J349 I352:J352 I355:J355 I358:J358 I361:J361 I364:J364 I367:J367 I2:J2 I5:J5 I56:J56 I127:J127 I196:J196 I265:J265 I334:J334 I29 J29 I100 J100 I169 J169 I238 J238 I307 J307 I31 J31 I102 J102 I171 J171 I240 J240 I309 J309 I33 J33 I104 J104 I173 J173 I242 J242 I311 J311 I35 J35 I106 J106 I175 J175 I244 J244 I313 J3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3">
      <formula1>900</formula1>
    </dataValidation>
    <dataValidation type="textLength" operator="lessThanOrEqual" allowBlank="1" showInputMessage="1" showErrorMessage="1" errorTitle="Ошибка" error="Допускается ввод не более 900 символов!" sqref="M164:M165 M233:M234 M23 M95:M96 M302:M303">
      <formula1>900</formula1>
    </dataValidation>
    <dataValidation type="decimal" allowBlank="1" showErrorMessage="1" errorTitle="Ошибка" error="Допускается ввод только действительных чисел!" sqref="K233 K236 K247 K250 K253 K256 K259 K262 K268 K271 K274 K277 K280 K283 K286 K289 K292 K295 K10 K95 K157 K154 K151 K148 K145 K142 K139 K136 K133 K130 K124 K121 K118 K115 K112 K109 K98 K164 K160 K167 K178 K181 K184 K187 K190 K193 K199 K202 K205 K208 K211 K217 K220 K223 K226 K229 K214 K298 K302 K305 K316 K319 K322 K325 K328 K331 K337 K340 K343 K346 K349 K352 K355 K358 K361 K364 K367 K5 K127 K196 K265 K334 K100 K169 K238 K307 K102 K171 K240 K309 K104 K173 K242 K311 K106 K175 K244 K313">
      <formula1>-9.99999999999999E+23</formula1>
      <formula2>9.99999999999999E+23</formula2>
    </dataValidation>
  </dataValidations>
  <hyperlinks>
    <hyperlink ref="L93" r:id="rId2" xr:uid="{8956D2EF-1ABF-F975-2397-0.6E27E76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CEC6C-3EC7-D1F7-85D1-0.5E58D0AA}" mc:Ignorable="x14ac xr xr2 xr3">
  <sheetPr>
    <tabColor theme="6" tint="0.4"/>
  </sheetPr>
  <dimension ref="A1:R17"/>
  <sheetViews>
    <sheetView topLeftCell="A1" showGridLines="0" zoomScale="90" workbookViewId="0">
      <selection activeCell="G14" sqref="G14"/>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106</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Муниципальное унитарное предприятие Белоярского района «Белоярские коммунальные системы»</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338</v>
      </c>
      <c r="E8" s="2211"/>
      <c r="F8" s="2211"/>
      <c r="G8" s="2211"/>
      <c r="H8" s="2391" t="s">
        <v>339</v>
      </c>
      <c r="R8" s="376">
        <v>14</v>
      </c>
    </row>
    <row customHeight="1" ht="24">
      <c r="C9" s="378"/>
      <c r="D9" s="388" t="s">
        <v>89</v>
      </c>
      <c r="E9" s="110" t="s">
        <v>340</v>
      </c>
      <c r="F9" s="110" t="s">
        <v>341</v>
      </c>
      <c r="G9" s="110" t="s">
        <v>428</v>
      </c>
      <c r="H9" s="2391"/>
      <c r="R9" s="376">
        <v>23</v>
      </c>
    </row>
    <row customHeight="1" ht="15">
      <c r="A10" s="345"/>
      <c r="C10" s="378"/>
      <c r="D10" s="149" t="s">
        <v>100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1191</v>
      </c>
      <c r="G10" s="2695" t="s">
        <v>1192</v>
      </c>
      <c r="H10" s="2171" t="s">
        <v>1193</v>
      </c>
      <c r="R10" s="376">
        <v>14</v>
      </c>
    </row>
    <row customHeight="1" ht="15">
      <c r="A11" s="345"/>
      <c r="C11" s="378"/>
      <c r="D11" s="149" t="s">
        <v>105</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1194</v>
      </c>
      <c r="G11" s="2695" t="s">
        <v>1195</v>
      </c>
      <c r="H11" s="2172"/>
      <c r="R11" s="376">
        <v>14</v>
      </c>
    </row>
    <row customHeight="1" ht="1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1194</v>
      </c>
      <c r="G12" s="2695" t="s">
        <v>1196</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1194</v>
      </c>
      <c r="G13" s="2695" t="s">
        <v>1197</v>
      </c>
      <c r="H13" s="2172"/>
      <c r="I13" s="352"/>
      <c r="K13" s="376"/>
      <c r="R13" s="376">
        <v>14</v>
      </c>
    </row>
    <row customHeight="1" ht="14.699999999999998">
      <c r="A14" s="345"/>
      <c r="C14" s="378"/>
      <c r="D14" s="349"/>
      <c r="E14" s="397" t="s">
        <v>360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B39DA479-3FDF-8F0A-1F3D-0.BD4FECF8}"/>
    <hyperlink ref="G11" r:id="rId3" xr:uid="{EB71AAB6-00F2-3BBB-0DD6-0.232F2CF4}"/>
    <hyperlink ref="G12" r:id="rId4" xr:uid="{B1BF7448-C02A-2A7C-055C-0.B47A0233}"/>
    <hyperlink ref="G13" r:id="rId5" xr:uid="{EFA2C9CE-3BFA-99B7-061F-0.36CE13A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2E92B-CC2E-A63F-9472-0.83095F6B}" mc:Ignorable="x14ac xr xr2 xr3">
  <sheetPr>
    <tabColor rgb="FFCCCCFF"/>
  </sheetPr>
  <dimension ref="A1:AR162"/>
  <sheetViews>
    <sheetView topLeftCell="A1" showGridLines="0" zoomScale="90" workbookViewId="0">
      <selection activeCell="V45" sqref="V45"/>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Муниципальное унитарное предприятие Белоярского района «Белоярские коммунальные системы»</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133</v>
      </c>
      <c r="F9" s="2105"/>
      <c r="G9" s="2129" t="s">
        <v>118</v>
      </c>
      <c r="H9" s="2129" t="s">
        <v>89</v>
      </c>
      <c r="I9" s="2129"/>
      <c r="J9" s="2129" t="s">
        <v>134</v>
      </c>
      <c r="K9" s="2157" t="s">
        <v>135</v>
      </c>
      <c r="L9" s="2157"/>
      <c r="M9" s="2157"/>
      <c r="N9" s="2157"/>
      <c r="O9" s="2157" t="s">
        <v>136</v>
      </c>
      <c r="P9" s="2157"/>
      <c r="Q9" s="2157"/>
      <c r="R9" s="2157"/>
      <c r="S9" s="2157" t="s">
        <v>137</v>
      </c>
      <c r="T9" s="2157"/>
      <c r="U9" s="2157"/>
      <c r="V9" s="2157"/>
      <c r="W9" s="2129" t="s">
        <v>138</v>
      </c>
      <c r="AR9" s="106">
        <v>27</v>
      </c>
    </row>
    <row customHeight="1" ht="31.5">
      <c r="D10" s="2129"/>
      <c r="E10" s="1286" t="s">
        <v>90</v>
      </c>
      <c r="F10" s="1286" t="s">
        <v>139</v>
      </c>
      <c r="G10" s="2129"/>
      <c r="H10" s="2129"/>
      <c r="I10" s="2129"/>
      <c r="J10" s="2129"/>
      <c r="K10" s="112" t="s">
        <v>121</v>
      </c>
      <c r="L10" s="2129" t="s">
        <v>89</v>
      </c>
      <c r="M10" s="2129"/>
      <c r="N10" s="112" t="s">
        <v>140</v>
      </c>
      <c r="O10" s="112" t="s">
        <v>121</v>
      </c>
      <c r="P10" s="2129" t="s">
        <v>89</v>
      </c>
      <c r="Q10" s="2129"/>
      <c r="R10" s="112" t="s">
        <v>140</v>
      </c>
      <c r="S10" s="285" t="s">
        <v>121</v>
      </c>
      <c r="T10" s="2129" t="s">
        <v>89</v>
      </c>
      <c r="U10" s="2129"/>
      <c r="V10" s="285" t="s">
        <v>90</v>
      </c>
      <c r="W10" s="2129"/>
      <c r="Z10" s="1261" t="s">
        <v>141</v>
      </c>
      <c r="AA10" s="1261" t="s">
        <v>142</v>
      </c>
      <c r="AB10" s="1261" t="s">
        <v>143</v>
      </c>
      <c r="AC10" s="1261" t="s">
        <v>144</v>
      </c>
      <c r="AD10" s="1261" t="s">
        <v>145</v>
      </c>
      <c r="AE10" s="1261" t="s">
        <v>146</v>
      </c>
      <c r="AF10" s="1261" t="s">
        <v>147</v>
      </c>
      <c r="AG10" s="1261" t="s">
        <v>148</v>
      </c>
      <c r="AH10" s="1261" t="s">
        <v>149</v>
      </c>
      <c r="AI10" s="1261" t="s">
        <v>150</v>
      </c>
      <c r="AJ10" s="1261" t="s">
        <v>151</v>
      </c>
      <c r="AK10" s="1261" t="s">
        <v>152</v>
      </c>
      <c r="AL10" s="1261" t="s">
        <v>153</v>
      </c>
      <c r="AM10" s="1261" t="s">
        <v>154</v>
      </c>
      <c r="AN10" s="1261" t="s">
        <v>155</v>
      </c>
      <c r="AO10" s="1261" t="s">
        <v>156</v>
      </c>
      <c r="AP10" s="1261" t="s">
        <v>157</v>
      </c>
      <c r="AQ10" s="1261" t="s">
        <v>158</v>
      </c>
      <c r="AR10" s="106">
        <v>30</v>
      </c>
    </row>
    <row s="1626" customFormat="1" customHeight="1" ht="12" hidden="1">
      <c r="D11" s="1251" t="s">
        <v>100</v>
      </c>
      <c r="E11" s="1251" t="s">
        <v>105</v>
      </c>
      <c r="F11" s="1251"/>
      <c r="G11" s="1251" t="s">
        <v>91</v>
      </c>
      <c r="H11" s="2158" t="s">
        <v>122</v>
      </c>
      <c r="I11" s="2158"/>
      <c r="J11" s="1251" t="s">
        <v>93</v>
      </c>
      <c r="K11" s="1251" t="s">
        <v>94</v>
      </c>
      <c r="L11" s="2158" t="s">
        <v>123</v>
      </c>
      <c r="M11" s="2158"/>
      <c r="N11" s="1251" t="s">
        <v>159</v>
      </c>
      <c r="O11" s="1251" t="s">
        <v>160</v>
      </c>
      <c r="P11" s="2158" t="s">
        <v>161</v>
      </c>
      <c r="Q11" s="2158"/>
      <c r="R11" s="1251" t="s">
        <v>162</v>
      </c>
      <c r="S11" s="1251" t="s">
        <v>161</v>
      </c>
      <c r="T11" s="2158" t="s">
        <v>162</v>
      </c>
      <c r="U11" s="2158"/>
      <c r="V11" s="1251" t="s">
        <v>163</v>
      </c>
      <c r="W11" s="1251" t="s">
        <v>164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165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166</v>
      </c>
      <c r="AD13" s="1269" t="s">
        <v>167</v>
      </c>
      <c r="AE13" s="1269" t="s">
        <v>168</v>
      </c>
      <c r="AF13" s="1269" t="s">
        <v>169</v>
      </c>
      <c r="AG13" s="1269" t="s">
        <v>170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171</v>
      </c>
      <c r="F18" s="2147" t="s">
        <v>67</v>
      </c>
      <c r="G18" s="2634"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5"/>
      <c r="I18" s="2555">
        <v>1</v>
      </c>
      <c r="J18" s="2503" t="s">
        <v>172</v>
      </c>
      <c r="K18" s="2187" t="s">
        <v>67</v>
      </c>
      <c r="L18" s="2110"/>
      <c r="M18" s="2110" t="s">
        <v>100</v>
      </c>
      <c r="N18" s="2506" t="str">
        <f>IF(Z18="","",INDEX(TERRITORY_MR_LIST,MATCH(Z18,TERRITORY_LIST_ID,0)))</f>
        <v>Территория 1</v>
      </c>
      <c r="O18" s="2187" t="s">
        <v>19</v>
      </c>
      <c r="P18" s="2110"/>
      <c r="Q18" s="2110" t="s">
        <v>100</v>
      </c>
      <c r="R18" s="2635" t="s">
        <v>28</v>
      </c>
      <c r="S18" s="2109" t="s">
        <v>19</v>
      </c>
      <c r="T18" s="2110"/>
      <c r="U18" s="2110" t="s">
        <v>100</v>
      </c>
      <c r="V18" s="2635" t="s">
        <v>28</v>
      </c>
      <c r="W18" s="2503"/>
      <c r="X18" s="1269"/>
      <c r="Y18" s="1269"/>
      <c r="Z18" s="1269" t="s">
        <v>99</v>
      </c>
      <c r="AA18" s="1269"/>
      <c r="AB18" s="1269" t="s">
        <v>173</v>
      </c>
      <c r="AC18" s="1269" t="s">
        <v>174</v>
      </c>
      <c r="AD18" s="1269" t="s">
        <v>175</v>
      </c>
      <c r="AE18" s="1269" t="s">
        <v>176</v>
      </c>
      <c r="AF18" s="1269" t="s">
        <v>177</v>
      </c>
      <c r="AG18" s="1269" t="s">
        <v>178</v>
      </c>
      <c r="AH18" s="126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9" t="str">
        <f>IF($G$18=0,"",$G$18)</f>
        <v>Производство тепловой энергии. Некомбинированная выработка; Передача. Тепловая энергия; Сбыт. Тепловая энергия</v>
      </c>
      <c r="AJ18" s="1269" t="str">
        <f>IF($J$18=0,"",$J$18)</f>
        <v>Тариф на тепловую энергию г.п. Белоярский</v>
      </c>
      <c r="AK18" s="1269" t="str">
        <f>IF($K$18="нет","без дифференциации",IF($N$18=0,"",$N$18))</f>
        <v>Территория 1</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4"/>
      <c r="H19" s="2555"/>
      <c r="I19" s="2555"/>
      <c r="J19" s="2503"/>
      <c r="K19" s="2188"/>
      <c r="L19" s="2110"/>
      <c r="M19" s="2110"/>
      <c r="N19" s="2506"/>
      <c r="O19" s="2188"/>
      <c r="P19" s="2110"/>
      <c r="Q19" s="2110"/>
      <c r="R19" s="2635" t="s">
        <v>28</v>
      </c>
      <c r="S19" s="2109"/>
      <c r="T19" s="2636"/>
      <c r="U19" s="2637"/>
      <c r="V19" s="2638" t="s">
        <v>179</v>
      </c>
      <c r="W19" s="2639"/>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40"/>
      <c r="H20" s="2505"/>
      <c r="I20" s="2505"/>
      <c r="J20" s="2535"/>
      <c r="K20" s="2188"/>
      <c r="L20" s="2505"/>
      <c r="M20" s="2505"/>
      <c r="N20" s="2507"/>
      <c r="O20" s="2114"/>
      <c r="P20" s="2636"/>
      <c r="Q20" s="2637"/>
      <c r="R20" s="2641" t="s">
        <v>180</v>
      </c>
      <c r="S20" s="2642"/>
      <c r="T20" s="2642"/>
      <c r="U20" s="2642"/>
      <c r="V20" s="2642"/>
      <c r="W20" s="2639"/>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40"/>
      <c r="H21" s="2505"/>
      <c r="I21" s="2505"/>
      <c r="J21" s="2535"/>
      <c r="K21" s="2114"/>
      <c r="L21" s="2636"/>
      <c r="M21" s="2637"/>
      <c r="N21" s="2643" t="s">
        <v>181</v>
      </c>
      <c r="O21" s="2637"/>
      <c r="P21" s="2637"/>
      <c r="Q21" s="2637"/>
      <c r="R21" s="2637"/>
      <c r="S21" s="2642"/>
      <c r="T21" s="2642"/>
      <c r="U21" s="2642"/>
      <c r="V21" s="2642"/>
      <c r="W21" s="2639"/>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customHeight="1" ht="17.25">
      <c r="A22" s="1842"/>
      <c r="B22" s="1855"/>
      <c r="C22" s="1844"/>
      <c r="D22" s="1832"/>
      <c r="E22" s="1849"/>
      <c r="F22" s="1786"/>
      <c r="G22" s="1850"/>
      <c r="H22" s="2531" t="s">
        <v>106</v>
      </c>
      <c r="I22" s="2531" t="s">
        <v>105</v>
      </c>
      <c r="J22" s="2503" t="s">
        <v>182</v>
      </c>
      <c r="K22" s="2187" t="s">
        <v>67</v>
      </c>
      <c r="L22" s="2110"/>
      <c r="M22" s="2110" t="s">
        <v>100</v>
      </c>
      <c r="N22" s="2506" t="str">
        <f>IF(Z22="","",INDEX(TERRITORY_MR_LIST,MATCH(Z22,TERRITORY_LIST_ID,0)))</f>
        <v>Территория 2</v>
      </c>
      <c r="O22" s="2187" t="s">
        <v>19</v>
      </c>
      <c r="P22" s="2110"/>
      <c r="Q22" s="2110" t="s">
        <v>100</v>
      </c>
      <c r="R22" s="2644" t="s">
        <v>28</v>
      </c>
      <c r="S22" s="2109" t="s">
        <v>19</v>
      </c>
      <c r="T22" s="1813"/>
      <c r="U22" s="1813" t="s">
        <v>100</v>
      </c>
      <c r="V22" s="2645" t="s">
        <v>28</v>
      </c>
      <c r="W22" s="1803"/>
      <c r="X22" s="1855"/>
      <c r="Y22" s="1269"/>
      <c r="Z22" s="1269" t="s">
        <v>107</v>
      </c>
      <c r="AA22" s="1269"/>
      <c r="AB22" s="1269"/>
      <c r="AC22" s="1976" t="s">
        <v>174</v>
      </c>
      <c r="AD22" s="1269" t="s">
        <v>183</v>
      </c>
      <c r="AE22" s="1269" t="s">
        <v>184</v>
      </c>
      <c r="AF22" s="1269" t="s">
        <v>185</v>
      </c>
      <c r="AG22" s="1269" t="s">
        <v>186</v>
      </c>
      <c r="AH22" s="126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22" s="1269" t="str">
        <f>IF($G$18=0,"",$G$18)</f>
        <v>Производство тепловой энергии. Некомбинированная выработка; Передача. Тепловая энергия; Сбыт. Тепловая энергия</v>
      </c>
      <c r="AJ22" s="1269" t="str">
        <f>IF($J$22=0,"",$J$22)</f>
        <v>Тариф на тепловую энергию с.п. Верхнеказымский</v>
      </c>
      <c r="AK22" s="1269" t="str">
        <f>IF($K$22="нет","без дифференциации",IF($N$22=0,"",$N$22))</f>
        <v>Территория 2</v>
      </c>
      <c r="AL22" s="1846" t="str">
        <f>IF($O$22="нет","без дифференциации",IF($R$22=0,"",$R$22))</f>
        <v>без дифференциации</v>
      </c>
      <c r="AM22" s="1846" t="str">
        <f>IF($S$22="нет","без дифференциации",IF($V$22=0,"",$V$22))</f>
        <v>без дифференциации</v>
      </c>
      <c r="AN22" s="1269" t="str">
        <f>$I$22</f>
        <v>2</v>
      </c>
      <c r="AO22" s="1269" t="str">
        <f>$I$22&amp;"."&amp;$M$22</f>
        <v>2.1</v>
      </c>
      <c r="AP22" s="1269" t="str">
        <f>$I$22&amp;"."&amp;$M$22&amp;"."&amp;$Q$22</f>
        <v>2.1.1</v>
      </c>
      <c r="AQ22" s="1269" t="str">
        <f>$I$22&amp;"."&amp;$M$22&amp;"."&amp;$Q$22&amp;"."&amp;$U$22</f>
        <v>2.1.1.1</v>
      </c>
      <c r="AR22" s="1855"/>
    </row>
    <row customHeight="1" ht="17.25">
      <c r="A23" s="1842"/>
      <c r="B23" s="1855"/>
      <c r="C23" s="1847"/>
      <c r="D23" s="1832"/>
      <c r="E23" s="1849"/>
      <c r="F23" s="1786"/>
      <c r="G23" s="1850"/>
      <c r="H23" s="2531"/>
      <c r="I23" s="2531"/>
      <c r="J23" s="2503"/>
      <c r="K23" s="2188"/>
      <c r="L23" s="2110"/>
      <c r="M23" s="2110"/>
      <c r="N23" s="2506"/>
      <c r="O23" s="2188"/>
      <c r="P23" s="2110"/>
      <c r="Q23" s="2110"/>
      <c r="R23" s="2644" t="s">
        <v>28</v>
      </c>
      <c r="S23" s="2109"/>
      <c r="T23" s="319"/>
      <c r="U23" s="320"/>
      <c r="V23" s="320" t="s">
        <v>179</v>
      </c>
      <c r="W23" s="321"/>
      <c r="X23" s="1855"/>
      <c r="Y23" s="1261"/>
      <c r="Z23" s="1261"/>
      <c r="AA23" s="1261"/>
      <c r="AB23" s="1261"/>
      <c r="AC23" s="1261"/>
      <c r="AD23" s="1261"/>
      <c r="AE23" s="1261"/>
      <c r="AF23" s="1261"/>
      <c r="AG23" s="1261"/>
      <c r="AH23" s="1261"/>
      <c r="AI23" s="1261"/>
      <c r="AJ23" s="1261"/>
      <c r="AK23" s="1261"/>
      <c r="AL23" s="1855"/>
      <c r="AM23" s="1855"/>
      <c r="AN23" s="1855"/>
      <c r="AO23" s="1855"/>
      <c r="AP23" s="1855"/>
      <c r="AQ23" s="1855"/>
      <c r="AR23" s="1855"/>
    </row>
    <row customHeight="1" ht="17.25">
      <c r="A24" s="1842"/>
      <c r="B24" s="1855"/>
      <c r="C24" s="1847"/>
      <c r="D24" s="1832"/>
      <c r="E24" s="1849"/>
      <c r="F24" s="1786"/>
      <c r="G24" s="1850"/>
      <c r="H24" s="2505"/>
      <c r="I24" s="2505"/>
      <c r="J24" s="2535"/>
      <c r="K24" s="2188"/>
      <c r="L24" s="2505"/>
      <c r="M24" s="2505"/>
      <c r="N24" s="2507"/>
      <c r="O24" s="2114"/>
      <c r="P24" s="319"/>
      <c r="Q24" s="320"/>
      <c r="R24" s="320" t="s">
        <v>180</v>
      </c>
      <c r="S24" s="1848"/>
      <c r="T24" s="1848"/>
      <c r="U24" s="1848"/>
      <c r="V24" s="1848"/>
      <c r="W24" s="321"/>
      <c r="X24" s="1855"/>
      <c r="Y24" s="1261"/>
      <c r="Z24" s="1261"/>
      <c r="AA24" s="1261"/>
      <c r="AB24" s="1261"/>
      <c r="AC24" s="1261"/>
      <c r="AD24" s="1261"/>
      <c r="AE24" s="1261"/>
      <c r="AF24" s="1261"/>
      <c r="AG24" s="1261"/>
      <c r="AH24" s="1261"/>
      <c r="AI24" s="1261"/>
      <c r="AJ24" s="1261"/>
      <c r="AK24" s="1261"/>
      <c r="AL24" s="1855"/>
      <c r="AM24" s="1855"/>
      <c r="AN24" s="1855"/>
      <c r="AO24" s="1855"/>
      <c r="AP24" s="1855"/>
      <c r="AQ24" s="1855"/>
      <c r="AR24" s="1855"/>
    </row>
    <row customHeight="1" ht="17.25">
      <c r="A25" s="1842"/>
      <c r="B25" s="1855"/>
      <c r="C25" s="1847"/>
      <c r="D25" s="1832"/>
      <c r="E25" s="1849"/>
      <c r="F25" s="1786"/>
      <c r="G25" s="1850"/>
      <c r="H25" s="2505"/>
      <c r="I25" s="2505"/>
      <c r="J25" s="2535"/>
      <c r="K25" s="2114"/>
      <c r="L25" s="319"/>
      <c r="M25" s="320"/>
      <c r="N25" s="320" t="s">
        <v>181</v>
      </c>
      <c r="O25" s="320"/>
      <c r="P25" s="320"/>
      <c r="Q25" s="320"/>
      <c r="R25" s="320"/>
      <c r="S25" s="1848"/>
      <c r="T25" s="1848"/>
      <c r="U25" s="1848"/>
      <c r="V25" s="1848"/>
      <c r="W25" s="321"/>
      <c r="X25" s="1855"/>
      <c r="Y25" s="1261"/>
      <c r="Z25" s="1261"/>
      <c r="AA25" s="1261"/>
      <c r="AB25" s="1261"/>
      <c r="AC25" s="1261"/>
      <c r="AD25" s="1261"/>
      <c r="AE25" s="1261"/>
      <c r="AF25" s="1261"/>
      <c r="AG25" s="1261"/>
      <c r="AH25" s="1261"/>
      <c r="AI25" s="1261"/>
      <c r="AJ25" s="1261"/>
      <c r="AK25" s="1261"/>
      <c r="AL25" s="1855"/>
      <c r="AM25" s="1855"/>
      <c r="AN25" s="1855"/>
      <c r="AO25" s="1855"/>
      <c r="AP25" s="1855"/>
      <c r="AQ25" s="1855"/>
      <c r="AR25" s="1855"/>
    </row>
    <row customHeight="1" ht="17.25">
      <c r="A26" s="1842"/>
      <c r="B26" s="1855"/>
      <c r="C26" s="1844"/>
      <c r="D26" s="1832"/>
      <c r="E26" s="1849"/>
      <c r="F26" s="1786"/>
      <c r="G26" s="1850"/>
      <c r="H26" s="2531" t="s">
        <v>106</v>
      </c>
      <c r="I26" s="2531" t="s">
        <v>91</v>
      </c>
      <c r="J26" s="2503" t="s">
        <v>187</v>
      </c>
      <c r="K26" s="2187" t="s">
        <v>67</v>
      </c>
      <c r="L26" s="2110"/>
      <c r="M26" s="2110" t="s">
        <v>100</v>
      </c>
      <c r="N26" s="2506" t="str">
        <f>IF(Z26="","",INDEX(TERRITORY_MR_LIST,MATCH(Z26,TERRITORY_LIST_ID,0)))</f>
        <v>Территория 3</v>
      </c>
      <c r="O26" s="2187" t="s">
        <v>19</v>
      </c>
      <c r="P26" s="2110"/>
      <c r="Q26" s="2110" t="s">
        <v>100</v>
      </c>
      <c r="R26" s="2644" t="s">
        <v>28</v>
      </c>
      <c r="S26" s="2109" t="s">
        <v>19</v>
      </c>
      <c r="T26" s="1813"/>
      <c r="U26" s="1813" t="s">
        <v>100</v>
      </c>
      <c r="V26" s="2645" t="s">
        <v>28</v>
      </c>
      <c r="W26" s="1803"/>
      <c r="X26" s="1855"/>
      <c r="Y26" s="1269"/>
      <c r="Z26" s="1269" t="s">
        <v>110</v>
      </c>
      <c r="AA26" s="1269"/>
      <c r="AB26" s="1269"/>
      <c r="AC26" s="1976" t="s">
        <v>174</v>
      </c>
      <c r="AD26" s="1269" t="s">
        <v>188</v>
      </c>
      <c r="AE26" s="1269" t="s">
        <v>189</v>
      </c>
      <c r="AF26" s="1269" t="s">
        <v>190</v>
      </c>
      <c r="AG26" s="1269" t="s">
        <v>191</v>
      </c>
      <c r="AH26" s="126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26" s="1269" t="str">
        <f>IF($G$18=0,"",$G$18)</f>
        <v>Производство тепловой энергии. Некомбинированная выработка; Передача. Тепловая энергия; Сбыт. Тепловая энергия</v>
      </c>
      <c r="AJ26" s="1269" t="str">
        <f>IF($J$26=0,"",$J$26)</f>
        <v>Тепловая энергия с. Казым</v>
      </c>
      <c r="AK26" s="1269" t="str">
        <f>IF($K$26="нет","без дифференциации",IF($N$26=0,"",$N$26))</f>
        <v>Территория 3</v>
      </c>
      <c r="AL26" s="1846" t="str">
        <f>IF($O$26="нет","без дифференциации",IF($R$26=0,"",$R$26))</f>
        <v>без дифференциации</v>
      </c>
      <c r="AM26" s="1846" t="str">
        <f>IF($S$26="нет","без дифференциации",IF($V$26=0,"",$V$26))</f>
        <v>без дифференциации</v>
      </c>
      <c r="AN26" s="1269" t="str">
        <f>$I$26</f>
        <v>3</v>
      </c>
      <c r="AO26" s="1269" t="str">
        <f>$I$26&amp;"."&amp;$M$26</f>
        <v>3.1</v>
      </c>
      <c r="AP26" s="1269" t="str">
        <f>$I$26&amp;"."&amp;$M$26&amp;"."&amp;$Q$26</f>
        <v>3.1.1</v>
      </c>
      <c r="AQ26" s="1269" t="str">
        <f>$I$26&amp;"."&amp;$M$26&amp;"."&amp;$Q$26&amp;"."&amp;$U$26</f>
        <v>3.1.1.1</v>
      </c>
      <c r="AR26" s="1855"/>
    </row>
    <row customHeight="1" ht="17.25">
      <c r="A27" s="1842"/>
      <c r="B27" s="1855"/>
      <c r="C27" s="1847"/>
      <c r="D27" s="1832"/>
      <c r="E27" s="1849"/>
      <c r="F27" s="1786"/>
      <c r="G27" s="1850"/>
      <c r="H27" s="2531"/>
      <c r="I27" s="2531"/>
      <c r="J27" s="2503"/>
      <c r="K27" s="2188"/>
      <c r="L27" s="2110"/>
      <c r="M27" s="2110"/>
      <c r="N27" s="2506"/>
      <c r="O27" s="2188"/>
      <c r="P27" s="2110"/>
      <c r="Q27" s="2110"/>
      <c r="R27" s="2644" t="s">
        <v>28</v>
      </c>
      <c r="S27" s="2109"/>
      <c r="T27" s="319"/>
      <c r="U27" s="320"/>
      <c r="V27" s="320" t="s">
        <v>179</v>
      </c>
      <c r="W27" s="321"/>
      <c r="X27" s="1855"/>
      <c r="Y27" s="1261"/>
      <c r="Z27" s="1261"/>
      <c r="AA27" s="1261"/>
      <c r="AB27" s="1261"/>
      <c r="AC27" s="1261"/>
      <c r="AD27" s="1261"/>
      <c r="AE27" s="1261"/>
      <c r="AF27" s="1261"/>
      <c r="AG27" s="1261"/>
      <c r="AH27" s="1261"/>
      <c r="AI27" s="1261"/>
      <c r="AJ27" s="1261"/>
      <c r="AK27" s="1261"/>
      <c r="AL27" s="1855"/>
      <c r="AM27" s="1855"/>
      <c r="AN27" s="1855"/>
      <c r="AO27" s="1855"/>
      <c r="AP27" s="1855"/>
      <c r="AQ27" s="1855"/>
      <c r="AR27" s="1855"/>
    </row>
    <row customHeight="1" ht="17.25">
      <c r="A28" s="1842"/>
      <c r="B28" s="1855"/>
      <c r="C28" s="1847"/>
      <c r="D28" s="1832"/>
      <c r="E28" s="1849"/>
      <c r="F28" s="1786"/>
      <c r="G28" s="1850"/>
      <c r="H28" s="2505"/>
      <c r="I28" s="2505"/>
      <c r="J28" s="2535"/>
      <c r="K28" s="2188"/>
      <c r="L28" s="2505"/>
      <c r="M28" s="2505"/>
      <c r="N28" s="2507"/>
      <c r="O28" s="2114"/>
      <c r="P28" s="319"/>
      <c r="Q28" s="320"/>
      <c r="R28" s="320" t="s">
        <v>180</v>
      </c>
      <c r="S28" s="1848"/>
      <c r="T28" s="1848"/>
      <c r="U28" s="1848"/>
      <c r="V28" s="1848"/>
      <c r="W28" s="321"/>
      <c r="X28" s="1855"/>
      <c r="Y28" s="1261"/>
      <c r="Z28" s="1261"/>
      <c r="AA28" s="1261"/>
      <c r="AB28" s="1261"/>
      <c r="AC28" s="1261"/>
      <c r="AD28" s="1261"/>
      <c r="AE28" s="1261"/>
      <c r="AF28" s="1261"/>
      <c r="AG28" s="1261"/>
      <c r="AH28" s="1261"/>
      <c r="AI28" s="1261"/>
      <c r="AJ28" s="1261"/>
      <c r="AK28" s="1261"/>
      <c r="AL28" s="1855"/>
      <c r="AM28" s="1855"/>
      <c r="AN28" s="1855"/>
      <c r="AO28" s="1855"/>
      <c r="AP28" s="1855"/>
      <c r="AQ28" s="1855"/>
      <c r="AR28" s="1855"/>
    </row>
    <row customHeight="1" ht="17.25">
      <c r="A29" s="1842"/>
      <c r="B29" s="1855"/>
      <c r="C29" s="1847"/>
      <c r="D29" s="1832"/>
      <c r="E29" s="1849"/>
      <c r="F29" s="1786"/>
      <c r="G29" s="1850"/>
      <c r="H29" s="2505"/>
      <c r="I29" s="2505"/>
      <c r="J29" s="2535"/>
      <c r="K29" s="2114"/>
      <c r="L29" s="319"/>
      <c r="M29" s="320"/>
      <c r="N29" s="320" t="s">
        <v>181</v>
      </c>
      <c r="O29" s="320"/>
      <c r="P29" s="320"/>
      <c r="Q29" s="320"/>
      <c r="R29" s="320"/>
      <c r="S29" s="1848"/>
      <c r="T29" s="1848"/>
      <c r="U29" s="1848"/>
      <c r="V29" s="1848"/>
      <c r="W29" s="321"/>
      <c r="X29" s="1855"/>
      <c r="Y29" s="1261"/>
      <c r="Z29" s="1261"/>
      <c r="AA29" s="1261"/>
      <c r="AB29" s="1261"/>
      <c r="AC29" s="1261"/>
      <c r="AD29" s="1261"/>
      <c r="AE29" s="1261"/>
      <c r="AF29" s="1261"/>
      <c r="AG29" s="1261"/>
      <c r="AH29" s="1261"/>
      <c r="AI29" s="1261"/>
      <c r="AJ29" s="1261"/>
      <c r="AK29" s="1261"/>
      <c r="AL29" s="1855"/>
      <c r="AM29" s="1855"/>
      <c r="AN29" s="1855"/>
      <c r="AO29" s="1855"/>
      <c r="AP29" s="1855"/>
      <c r="AQ29" s="1855"/>
      <c r="AR29" s="1855"/>
    </row>
    <row customHeight="1" ht="17.25">
      <c r="A30" s="1842"/>
      <c r="B30" s="1855"/>
      <c r="C30" s="1844"/>
      <c r="D30" s="1832"/>
      <c r="E30" s="1849"/>
      <c r="F30" s="1786"/>
      <c r="G30" s="1850"/>
      <c r="H30" s="2531" t="s">
        <v>106</v>
      </c>
      <c r="I30" s="2531" t="s">
        <v>92</v>
      </c>
      <c r="J30" s="2503" t="s">
        <v>192</v>
      </c>
      <c r="K30" s="2187" t="s">
        <v>67</v>
      </c>
      <c r="L30" s="2110"/>
      <c r="M30" s="2110" t="s">
        <v>100</v>
      </c>
      <c r="N30" s="2506" t="str">
        <f>IF(Z30="","",INDEX(TERRITORY_MR_LIST,MATCH(Z30,TERRITORY_LIST_ID,0)))</f>
        <v>Территория 4</v>
      </c>
      <c r="O30" s="2187" t="s">
        <v>67</v>
      </c>
      <c r="P30" s="2110"/>
      <c r="Q30" s="2110" t="s">
        <v>100</v>
      </c>
      <c r="R30" s="2504" t="s">
        <v>193</v>
      </c>
      <c r="S30" s="2109" t="s">
        <v>19</v>
      </c>
      <c r="T30" s="1813"/>
      <c r="U30" s="1813" t="s">
        <v>100</v>
      </c>
      <c r="V30" s="2645" t="s">
        <v>28</v>
      </c>
      <c r="W30" s="1803"/>
      <c r="X30" s="1855"/>
      <c r="Y30" s="1269"/>
      <c r="Z30" s="1269" t="s">
        <v>113</v>
      </c>
      <c r="AA30" s="1269"/>
      <c r="AB30" s="1269"/>
      <c r="AC30" s="1976" t="s">
        <v>174</v>
      </c>
      <c r="AD30" s="1269" t="s">
        <v>194</v>
      </c>
      <c r="AE30" s="1269" t="s">
        <v>195</v>
      </c>
      <c r="AF30" s="1269" t="s">
        <v>196</v>
      </c>
      <c r="AG30" s="1269" t="s">
        <v>197</v>
      </c>
      <c r="AH30" s="126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30" s="1269" t="str">
        <f>IF($G$18=0,"",$G$18)</f>
        <v>Производство тепловой энергии. Некомбинированная выработка; Передача. Тепловая энергия; Сбыт. Тепловая энергия</v>
      </c>
      <c r="AJ30" s="1269" t="str">
        <f>IF($J$30=0,"",$J$30)</f>
        <v>Тепловая энергия с.п. Полноват</v>
      </c>
      <c r="AK30" s="1269" t="str">
        <f>IF($K$30="нет","без дифференциации",IF($N$30=0,"",$N$30))</f>
        <v>Территория 4</v>
      </c>
      <c r="AL30" s="1846" t="str">
        <f>IF($O$30="нет","без дифференциации",IF($R$30=0,"",$R$30))</f>
        <v>с.п. Полноват</v>
      </c>
      <c r="AM30" s="1846" t="str">
        <f>IF($S$30="нет","без дифференциации",IF($V$30=0,"",$V$30))</f>
        <v>без дифференциации</v>
      </c>
      <c r="AN30" s="1269" t="str">
        <f>$I$30</f>
        <v>4</v>
      </c>
      <c r="AO30" s="1269" t="str">
        <f>$I$30&amp;"."&amp;$M$30</f>
        <v>4.1</v>
      </c>
      <c r="AP30" s="1269" t="str">
        <f>$I$30&amp;"."&amp;$M$30&amp;"."&amp;$Q$30</f>
        <v>4.1.1</v>
      </c>
      <c r="AQ30" s="1269" t="str">
        <f>$I$30&amp;"."&amp;$M$30&amp;"."&amp;$Q$30&amp;"."&amp;$U$30</f>
        <v>4.1.1.1</v>
      </c>
      <c r="AR30" s="1855"/>
    </row>
    <row customHeight="1" ht="17.25">
      <c r="A31" s="1842"/>
      <c r="B31" s="1855"/>
      <c r="C31" s="1847"/>
      <c r="D31" s="1832"/>
      <c r="E31" s="1849"/>
      <c r="F31" s="1786"/>
      <c r="G31" s="1850"/>
      <c r="H31" s="2531"/>
      <c r="I31" s="2531"/>
      <c r="J31" s="2503"/>
      <c r="K31" s="2188"/>
      <c r="L31" s="2110"/>
      <c r="M31" s="2110"/>
      <c r="N31" s="2506"/>
      <c r="O31" s="2188"/>
      <c r="P31" s="2110"/>
      <c r="Q31" s="2110"/>
      <c r="R31" s="2504"/>
      <c r="S31" s="2109"/>
      <c r="T31" s="319"/>
      <c r="U31" s="320"/>
      <c r="V31" s="320" t="s">
        <v>179</v>
      </c>
      <c r="W31" s="321"/>
      <c r="X31" s="1855"/>
      <c r="Y31" s="1261"/>
      <c r="Z31" s="1261"/>
      <c r="AA31" s="1261"/>
      <c r="AB31" s="1261"/>
      <c r="AC31" s="1261"/>
      <c r="AD31" s="1261"/>
      <c r="AE31" s="1261"/>
      <c r="AF31" s="1261"/>
      <c r="AG31" s="1261"/>
      <c r="AH31" s="1261"/>
      <c r="AI31" s="1261"/>
      <c r="AJ31" s="1261"/>
      <c r="AK31" s="1261"/>
      <c r="AL31" s="1855"/>
      <c r="AM31" s="1855"/>
      <c r="AN31" s="1855"/>
      <c r="AO31" s="1855"/>
      <c r="AP31" s="1855"/>
      <c r="AQ31" s="1855"/>
      <c r="AR31" s="1855"/>
    </row>
    <row customHeight="1" ht="17.25">
      <c r="A32" s="1842"/>
      <c r="B32" s="1855"/>
      <c r="C32" s="1847"/>
      <c r="D32" s="1832"/>
      <c r="E32" s="1849"/>
      <c r="F32" s="1786"/>
      <c r="G32" s="1850"/>
      <c r="H32" s="2505"/>
      <c r="I32" s="2505"/>
      <c r="J32" s="2535"/>
      <c r="K32" s="2188"/>
      <c r="L32" s="2505"/>
      <c r="M32" s="2505"/>
      <c r="N32" s="2507"/>
      <c r="O32" s="2114"/>
      <c r="P32" s="319"/>
      <c r="Q32" s="320"/>
      <c r="R32" s="320" t="s">
        <v>180</v>
      </c>
      <c r="S32" s="1848"/>
      <c r="T32" s="1848"/>
      <c r="U32" s="1848"/>
      <c r="V32" s="1848"/>
      <c r="W32" s="321"/>
      <c r="X32" s="1855"/>
      <c r="Y32" s="1261"/>
      <c r="Z32" s="1261"/>
      <c r="AA32" s="1261"/>
      <c r="AB32" s="1261"/>
      <c r="AC32" s="1261"/>
      <c r="AD32" s="1261"/>
      <c r="AE32" s="1261"/>
      <c r="AF32" s="1261"/>
      <c r="AG32" s="1261"/>
      <c r="AH32" s="1261"/>
      <c r="AI32" s="1261"/>
      <c r="AJ32" s="1261"/>
      <c r="AK32" s="1261"/>
      <c r="AL32" s="1855"/>
      <c r="AM32" s="1855"/>
      <c r="AN32" s="1855"/>
      <c r="AO32" s="1855"/>
      <c r="AP32" s="1855"/>
      <c r="AQ32" s="1855"/>
      <c r="AR32" s="1855"/>
    </row>
    <row customHeight="1" ht="17.25">
      <c r="A33" s="1842"/>
      <c r="B33" s="1855"/>
      <c r="C33" s="1847"/>
      <c r="D33" s="1832"/>
      <c r="E33" s="1849"/>
      <c r="F33" s="1786"/>
      <c r="G33" s="1850"/>
      <c r="H33" s="2505"/>
      <c r="I33" s="2505"/>
      <c r="J33" s="2535"/>
      <c r="K33" s="2114"/>
      <c r="L33" s="319"/>
      <c r="M33" s="320"/>
      <c r="N33" s="320" t="s">
        <v>181</v>
      </c>
      <c r="O33" s="320"/>
      <c r="P33" s="320"/>
      <c r="Q33" s="320"/>
      <c r="R33" s="320"/>
      <c r="S33" s="1848"/>
      <c r="T33" s="1848"/>
      <c r="U33" s="1848"/>
      <c r="V33" s="1848"/>
      <c r="W33" s="321"/>
      <c r="X33" s="1855"/>
      <c r="Y33" s="1261"/>
      <c r="Z33" s="1261"/>
      <c r="AA33" s="1261"/>
      <c r="AB33" s="1261"/>
      <c r="AC33" s="1261"/>
      <c r="AD33" s="1261"/>
      <c r="AE33" s="1261"/>
      <c r="AF33" s="1261"/>
      <c r="AG33" s="1261"/>
      <c r="AH33" s="1261"/>
      <c r="AI33" s="1261"/>
      <c r="AJ33" s="1261"/>
      <c r="AK33" s="1261"/>
      <c r="AL33" s="1855"/>
      <c r="AM33" s="1855"/>
      <c r="AN33" s="1855"/>
      <c r="AO33" s="1855"/>
      <c r="AP33" s="1855"/>
      <c r="AQ33" s="1855"/>
      <c r="AR33" s="1855"/>
    </row>
    <row customHeight="1" ht="17.25">
      <c r="A34" s="1842"/>
      <c r="B34" s="1855"/>
      <c r="C34" s="1844"/>
      <c r="D34" s="1832"/>
      <c r="E34" s="1849"/>
      <c r="F34" s="1786"/>
      <c r="G34" s="1850"/>
      <c r="H34" s="2531" t="s">
        <v>106</v>
      </c>
      <c r="I34" s="2531" t="s">
        <v>122</v>
      </c>
      <c r="J34" s="2503" t="s">
        <v>198</v>
      </c>
      <c r="K34" s="2187" t="s">
        <v>67</v>
      </c>
      <c r="L34" s="2110"/>
      <c r="M34" s="2110" t="s">
        <v>100</v>
      </c>
      <c r="N34" s="2506" t="str">
        <f>IF(Z34="","",INDEX(TERRITORY_MR_LIST,MATCH(Z34,TERRITORY_LIST_ID,0)))</f>
        <v>Территория 4</v>
      </c>
      <c r="O34" s="2187" t="s">
        <v>67</v>
      </c>
      <c r="P34" s="2110"/>
      <c r="Q34" s="2110" t="s">
        <v>100</v>
      </c>
      <c r="R34" s="2504" t="s">
        <v>199</v>
      </c>
      <c r="S34" s="2109" t="s">
        <v>19</v>
      </c>
      <c r="T34" s="1813"/>
      <c r="U34" s="1813" t="s">
        <v>100</v>
      </c>
      <c r="V34" s="2645" t="s">
        <v>28</v>
      </c>
      <c r="W34" s="1803"/>
      <c r="X34" s="1855"/>
      <c r="Y34" s="1269"/>
      <c r="Z34" s="1269" t="s">
        <v>113</v>
      </c>
      <c r="AA34" s="1269"/>
      <c r="AB34" s="1269"/>
      <c r="AC34" s="1976" t="s">
        <v>174</v>
      </c>
      <c r="AD34" s="1269" t="s">
        <v>200</v>
      </c>
      <c r="AE34" s="1269" t="s">
        <v>201</v>
      </c>
      <c r="AF34" s="1269" t="s">
        <v>202</v>
      </c>
      <c r="AG34" s="1269" t="s">
        <v>203</v>
      </c>
      <c r="AH34" s="1269"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34" s="1269" t="str">
        <f>IF($G$18=0,"",$G$18)</f>
        <v>Производство тепловой энергии. Некомбинированная выработка; Передача. Тепловая энергия; Сбыт. Тепловая энергия</v>
      </c>
      <c r="AJ34" s="1269" t="str">
        <f>IF($J$34=0,"",$J$34)</f>
        <v>Тепловая энергия с. Ванзеват</v>
      </c>
      <c r="AK34" s="1269" t="str">
        <f>IF($K$34="нет","без дифференциации",IF($N$34=0,"",$N$34))</f>
        <v>Территория 4</v>
      </c>
      <c r="AL34" s="1846" t="str">
        <f>IF($O$34="нет","без дифференциации",IF($R$34=0,"",$R$34))</f>
        <v>с. Ванзеват</v>
      </c>
      <c r="AM34" s="1846" t="str">
        <f>IF($S$34="нет","без дифференциации",IF($V$34=0,"",$V$34))</f>
        <v>без дифференциации</v>
      </c>
      <c r="AN34" s="1269" t="str">
        <f>$I$34</f>
        <v>5</v>
      </c>
      <c r="AO34" s="1269" t="str">
        <f>$I$34&amp;"."&amp;$M$34</f>
        <v>5.1</v>
      </c>
      <c r="AP34" s="1269" t="str">
        <f>$I$34&amp;"."&amp;$M$34&amp;"."&amp;$Q$34</f>
        <v>5.1.1</v>
      </c>
      <c r="AQ34" s="1269" t="str">
        <f>$I$34&amp;"."&amp;$M$34&amp;"."&amp;$Q$34&amp;"."&amp;$U$34</f>
        <v>5.1.1.1</v>
      </c>
      <c r="AR34" s="1855"/>
    </row>
    <row customHeight="1" ht="17.25">
      <c r="A35" s="1842"/>
      <c r="B35" s="1855"/>
      <c r="C35" s="1847"/>
      <c r="D35" s="1832"/>
      <c r="E35" s="1849"/>
      <c r="F35" s="1786"/>
      <c r="G35" s="1850"/>
      <c r="H35" s="2531"/>
      <c r="I35" s="2531"/>
      <c r="J35" s="2503"/>
      <c r="K35" s="2188"/>
      <c r="L35" s="2110"/>
      <c r="M35" s="2110"/>
      <c r="N35" s="2506"/>
      <c r="O35" s="2188"/>
      <c r="P35" s="2110"/>
      <c r="Q35" s="2110"/>
      <c r="R35" s="2504"/>
      <c r="S35" s="2109"/>
      <c r="T35" s="319"/>
      <c r="U35" s="320"/>
      <c r="V35" s="320" t="s">
        <v>179</v>
      </c>
      <c r="W35" s="321"/>
      <c r="X35" s="1855"/>
      <c r="Y35" s="1261"/>
      <c r="Z35" s="1261"/>
      <c r="AA35" s="1261"/>
      <c r="AB35" s="1261"/>
      <c r="AC35" s="1261"/>
      <c r="AD35" s="1261"/>
      <c r="AE35" s="1261"/>
      <c r="AF35" s="1261"/>
      <c r="AG35" s="1261"/>
      <c r="AH35" s="1261"/>
      <c r="AI35" s="1261"/>
      <c r="AJ35" s="1261"/>
      <c r="AK35" s="1261"/>
      <c r="AL35" s="1855"/>
      <c r="AM35" s="1855"/>
      <c r="AN35" s="1855"/>
      <c r="AO35" s="1855"/>
      <c r="AP35" s="1855"/>
      <c r="AQ35" s="1855"/>
      <c r="AR35" s="1855"/>
    </row>
    <row customHeight="1" ht="17.25">
      <c r="A36" s="1842"/>
      <c r="B36" s="1855"/>
      <c r="C36" s="1847"/>
      <c r="D36" s="1832"/>
      <c r="E36" s="1849"/>
      <c r="F36" s="1786"/>
      <c r="G36" s="1850"/>
      <c r="H36" s="2505"/>
      <c r="I36" s="2505"/>
      <c r="J36" s="2535"/>
      <c r="K36" s="2188"/>
      <c r="L36" s="2505"/>
      <c r="M36" s="2505"/>
      <c r="N36" s="2507"/>
      <c r="O36" s="2114"/>
      <c r="P36" s="319"/>
      <c r="Q36" s="320"/>
      <c r="R36" s="320" t="s">
        <v>180</v>
      </c>
      <c r="S36" s="1848"/>
      <c r="T36" s="1848"/>
      <c r="U36" s="1848"/>
      <c r="V36" s="1848"/>
      <c r="W36" s="321"/>
      <c r="X36" s="1855"/>
      <c r="Y36" s="1261"/>
      <c r="Z36" s="1261"/>
      <c r="AA36" s="1261"/>
      <c r="AB36" s="1261"/>
      <c r="AC36" s="1261"/>
      <c r="AD36" s="1261"/>
      <c r="AE36" s="1261"/>
      <c r="AF36" s="1261"/>
      <c r="AG36" s="1261"/>
      <c r="AH36" s="1261"/>
      <c r="AI36" s="1261"/>
      <c r="AJ36" s="1261"/>
      <c r="AK36" s="1261"/>
      <c r="AL36" s="1855"/>
      <c r="AM36" s="1855"/>
      <c r="AN36" s="1855"/>
      <c r="AO36" s="1855"/>
      <c r="AP36" s="1855"/>
      <c r="AQ36" s="1855"/>
      <c r="AR36" s="1855"/>
    </row>
    <row customHeight="1" ht="17.25">
      <c r="A37" s="1842"/>
      <c r="B37" s="1855"/>
      <c r="C37" s="1847"/>
      <c r="D37" s="1832"/>
      <c r="E37" s="1849"/>
      <c r="F37" s="1786"/>
      <c r="G37" s="1850"/>
      <c r="H37" s="2505"/>
      <c r="I37" s="2505"/>
      <c r="J37" s="2535"/>
      <c r="K37" s="2114"/>
      <c r="L37" s="319"/>
      <c r="M37" s="320"/>
      <c r="N37" s="320" t="s">
        <v>181</v>
      </c>
      <c r="O37" s="320"/>
      <c r="P37" s="320"/>
      <c r="Q37" s="320"/>
      <c r="R37" s="320"/>
      <c r="S37" s="1848"/>
      <c r="T37" s="1848"/>
      <c r="U37" s="1848"/>
      <c r="V37" s="1848"/>
      <c r="W37" s="321"/>
      <c r="X37" s="1855"/>
      <c r="Y37" s="1261"/>
      <c r="Z37" s="1261"/>
      <c r="AA37" s="1261"/>
      <c r="AB37" s="1261"/>
      <c r="AC37" s="1261"/>
      <c r="AD37" s="1261"/>
      <c r="AE37" s="1261"/>
      <c r="AF37" s="1261"/>
      <c r="AG37" s="1261"/>
      <c r="AH37" s="1261"/>
      <c r="AI37" s="1261"/>
      <c r="AJ37" s="1261"/>
      <c r="AK37" s="1261"/>
      <c r="AL37" s="1855"/>
      <c r="AM37" s="1855"/>
      <c r="AN37" s="1855"/>
      <c r="AO37" s="1855"/>
      <c r="AP37" s="1855"/>
      <c r="AQ37" s="1855"/>
      <c r="AR37" s="1855"/>
    </row>
    <row s="1855" customFormat="1" customHeight="1" ht="17.25">
      <c r="A38" s="323"/>
      <c r="C38" s="322"/>
      <c r="D38" s="2138"/>
      <c r="E38" s="2167"/>
      <c r="F38" s="2149"/>
      <c r="G38" s="2640"/>
      <c r="H38" s="2636"/>
      <c r="I38" s="2637"/>
      <c r="J38" s="2646" t="s">
        <v>204</v>
      </c>
      <c r="K38" s="2637"/>
      <c r="L38" s="2637"/>
      <c r="M38" s="2637"/>
      <c r="N38" s="2637"/>
      <c r="O38" s="2637"/>
      <c r="P38" s="2637"/>
      <c r="Q38" s="2637"/>
      <c r="R38" s="2637"/>
      <c r="S38" s="2642"/>
      <c r="T38" s="2642"/>
      <c r="U38" s="2642"/>
      <c r="V38" s="2642"/>
      <c r="W38" s="2639"/>
      <c r="X38" s="1261"/>
      <c r="Y38" s="1261"/>
      <c r="Z38" s="1261"/>
      <c r="AA38" s="1261"/>
      <c r="AB38" s="1261"/>
      <c r="AC38" s="1261"/>
      <c r="AD38" s="1261"/>
      <c r="AE38" s="1261"/>
      <c r="AF38" s="1261"/>
      <c r="AG38" s="1261"/>
      <c r="AH38" s="1261"/>
      <c r="AI38" s="1261"/>
      <c r="AJ38" s="1261"/>
      <c r="AK38" s="1261"/>
      <c r="AL38" s="1261"/>
      <c r="AM38" s="1261"/>
      <c r="AN38" s="1261"/>
      <c r="AO38" s="1261"/>
      <c r="AP38" s="1261"/>
      <c r="AQ38" s="1261"/>
      <c r="AR38" s="1285">
        <v>0</v>
      </c>
    </row>
    <row s="1855" customFormat="1" customHeight="1" ht="17.25" hidden="1">
      <c r="A39" s="323"/>
      <c r="C39" s="211"/>
      <c r="D39" s="2137">
        <v>2</v>
      </c>
      <c r="E39" s="2145" t="s">
        <v>205</v>
      </c>
      <c r="F39" s="2147" t="s">
        <v>19</v>
      </c>
      <c r="G39" s="2145"/>
      <c r="H39" s="2150"/>
      <c r="I39" s="2152"/>
      <c r="J39" s="2154"/>
      <c r="K39" s="2139"/>
      <c r="L39" s="2139"/>
      <c r="M39" s="2139"/>
      <c r="N39" s="2141"/>
      <c r="O39" s="2139"/>
      <c r="P39" s="2139"/>
      <c r="Q39" s="2139"/>
      <c r="R39" s="2144"/>
      <c r="S39" s="2139"/>
      <c r="T39" s="2000"/>
      <c r="U39" s="2000"/>
      <c r="V39" s="2002"/>
      <c r="W39" s="1298"/>
      <c r="X39" s="1269"/>
      <c r="Y39" s="1269"/>
      <c r="Z39" s="1269" t="s">
        <v>28</v>
      </c>
      <c r="AA39" s="1269" t="s">
        <v>28</v>
      </c>
      <c r="AB39" s="1269" t="s">
        <v>28</v>
      </c>
      <c r="AC39" s="1269" t="s">
        <v>28</v>
      </c>
      <c r="AD39" s="1269" t="s">
        <v>28</v>
      </c>
      <c r="AE39" s="1269" t="s">
        <v>28</v>
      </c>
      <c r="AF39" s="1269" t="s">
        <v>28</v>
      </c>
      <c r="AG39" s="1269" t="s">
        <v>28</v>
      </c>
      <c r="AH39" s="1269" t="s">
        <v>28</v>
      </c>
      <c r="AI39" s="1269" t="s">
        <v>28</v>
      </c>
      <c r="AJ39" s="1269" t="s">
        <v>28</v>
      </c>
      <c r="AK39" s="1269" t="s">
        <v>28</v>
      </c>
      <c r="AL39" s="1269" t="s">
        <v>28</v>
      </c>
      <c r="AM39" s="1269" t="s">
        <v>28</v>
      </c>
      <c r="AN39" s="1774" t="s">
        <v>28</v>
      </c>
      <c r="AO39" s="1269" t="s">
        <v>28</v>
      </c>
      <c r="AP39" s="1268" t="s">
        <v>28</v>
      </c>
      <c r="AQ39" s="1268" t="s">
        <v>28</v>
      </c>
      <c r="AR39" s="1469">
        <v>0</v>
      </c>
    </row>
    <row s="1855" customFormat="1" customHeight="1" ht="17.25" hidden="1">
      <c r="A40" s="323"/>
      <c r="C40" s="322"/>
      <c r="D40" s="2137"/>
      <c r="E40" s="2145"/>
      <c r="F40" s="2148"/>
      <c r="G40" s="2145"/>
      <c r="H40" s="2151"/>
      <c r="I40" s="2153"/>
      <c r="J40" s="2155"/>
      <c r="K40" s="2140"/>
      <c r="L40" s="2140"/>
      <c r="M40" s="2140"/>
      <c r="N40" s="2142"/>
      <c r="O40" s="2140"/>
      <c r="P40" s="2140"/>
      <c r="Q40" s="2140"/>
      <c r="R40" s="2143"/>
      <c r="S40" s="2140"/>
      <c r="T40" s="2005"/>
      <c r="U40" s="2005"/>
      <c r="V40" s="2005"/>
      <c r="W40" s="2006"/>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469">
        <v>0</v>
      </c>
    </row>
    <row s="1855" customFormat="1" customHeight="1" ht="17.25" hidden="1">
      <c r="A41" s="323"/>
      <c r="C41" s="322"/>
      <c r="D41" s="2138"/>
      <c r="E41" s="2146"/>
      <c r="F41" s="2148"/>
      <c r="G41" s="2146"/>
      <c r="H41" s="2151"/>
      <c r="I41" s="2153"/>
      <c r="J41" s="2156"/>
      <c r="K41" s="2140"/>
      <c r="L41" s="2140"/>
      <c r="M41" s="2140"/>
      <c r="N41" s="2143"/>
      <c r="O41" s="2140"/>
      <c r="P41" s="2001"/>
      <c r="Q41" s="2005"/>
      <c r="R41" s="2005"/>
      <c r="S41" s="331"/>
      <c r="T41" s="331"/>
      <c r="U41" s="331"/>
      <c r="V41" s="331"/>
      <c r="W41" s="2006"/>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469">
        <v>0</v>
      </c>
    </row>
    <row s="1855" customFormat="1" customHeight="1" ht="17.25" hidden="1">
      <c r="A42" s="323"/>
      <c r="C42" s="322"/>
      <c r="D42" s="2138"/>
      <c r="E42" s="2146"/>
      <c r="F42" s="2148"/>
      <c r="G42" s="2146"/>
      <c r="H42" s="2151"/>
      <c r="I42" s="2153"/>
      <c r="J42" s="2156"/>
      <c r="K42" s="2140"/>
      <c r="L42" s="2005"/>
      <c r="M42" s="2005"/>
      <c r="N42" s="2005"/>
      <c r="O42" s="2005"/>
      <c r="P42" s="2005"/>
      <c r="Q42" s="2005"/>
      <c r="R42" s="2005"/>
      <c r="S42" s="331"/>
      <c r="T42" s="331"/>
      <c r="U42" s="331"/>
      <c r="V42" s="331"/>
      <c r="W42" s="2006"/>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469">
        <v>0</v>
      </c>
    </row>
    <row s="1855" customFormat="1" customHeight="1" ht="17.25" hidden="1">
      <c r="A43" s="323"/>
      <c r="C43" s="322"/>
      <c r="D43" s="2138"/>
      <c r="E43" s="2146"/>
      <c r="F43" s="2149"/>
      <c r="G43" s="2146"/>
      <c r="H43" s="1301"/>
      <c r="I43" s="2003"/>
      <c r="J43" s="2003"/>
      <c r="K43" s="2003"/>
      <c r="L43" s="2003"/>
      <c r="M43" s="2003"/>
      <c r="N43" s="2003"/>
      <c r="O43" s="2003"/>
      <c r="P43" s="2003"/>
      <c r="Q43" s="2003"/>
      <c r="R43" s="2003"/>
      <c r="S43" s="1303"/>
      <c r="T43" s="1303"/>
      <c r="U43" s="1303"/>
      <c r="V43" s="1303"/>
      <c r="W43" s="2004"/>
      <c r="X43" s="1268"/>
      <c r="Y43" s="1268"/>
      <c r="Z43" s="1268"/>
      <c r="AA43" s="1268"/>
      <c r="AB43" s="1268"/>
      <c r="AC43" s="1268"/>
      <c r="AD43" s="1268"/>
      <c r="AE43" s="1268"/>
      <c r="AF43" s="1268"/>
      <c r="AG43" s="1268"/>
      <c r="AH43" s="1268"/>
      <c r="AI43" s="1268"/>
      <c r="AJ43" s="1268"/>
      <c r="AK43" s="1268"/>
      <c r="AL43" s="1268"/>
      <c r="AM43" s="1268"/>
      <c r="AN43" s="1268"/>
      <c r="AO43" s="1268"/>
      <c r="AP43" s="1268"/>
      <c r="AQ43" s="1268"/>
      <c r="AR43" s="1469">
        <v>0</v>
      </c>
    </row>
    <row s="1855" customFormat="1" customHeight="1" ht="17.25">
      <c r="A44" s="323"/>
      <c r="C44" s="211"/>
      <c r="D44" s="2137">
        <v>3</v>
      </c>
      <c r="E44" s="2145" t="s">
        <v>206</v>
      </c>
      <c r="F44" s="2147" t="s">
        <v>19</v>
      </c>
      <c r="G44" s="2145"/>
      <c r="H44" s="2150"/>
      <c r="I44" s="2152"/>
      <c r="J44" s="2154"/>
      <c r="K44" s="2139"/>
      <c r="L44" s="2139"/>
      <c r="M44" s="2139"/>
      <c r="N44" s="2141"/>
      <c r="O44" s="2139"/>
      <c r="P44" s="2139"/>
      <c r="Q44" s="2139"/>
      <c r="R44" s="2144"/>
      <c r="S44" s="2139"/>
      <c r="T44" s="1422"/>
      <c r="U44" s="1422"/>
      <c r="V44" s="1421"/>
      <c r="W44" s="1298"/>
      <c r="X44" s="1269"/>
      <c r="Y44" s="1269"/>
      <c r="Z44" s="1269"/>
      <c r="AA44" s="1269"/>
      <c r="AB44" s="1269"/>
      <c r="AC44" s="1269" t="s">
        <v>207</v>
      </c>
      <c r="AD44" s="1269" t="s">
        <v>208</v>
      </c>
      <c r="AE44" s="1269" t="s">
        <v>209</v>
      </c>
      <c r="AF44" s="1269" t="s">
        <v>210</v>
      </c>
      <c r="AG44" s="1269" t="s">
        <v>211</v>
      </c>
      <c r="AH44" s="1269" t="str">
        <f>IF($E$44=0,"",$E$44)</f>
        <v>Тарифы на теплоноситель, поставляемый теплоснабжающими организациями потребителям, другим теплоснабжающим организациям</v>
      </c>
      <c r="AI44" s="1269" t="str">
        <f>IF($G$44=0,"",$G$44)</f>
        <v/>
      </c>
      <c r="AJ44" s="1269" t="str">
        <f>IF($J$44=0,"",$J$44)</f>
        <v/>
      </c>
      <c r="AK44" s="1269" t="str">
        <f>IF($K$44="нет","без дифференциации",IF($N$44=0,"",$N$44))</f>
        <v/>
      </c>
      <c r="AL44" s="1269" t="str">
        <f>IF($O$44="нет","без дифференциации",IF($R$44=0,"",$R$44))</f>
        <v/>
      </c>
      <c r="AM44" s="1269" t="str">
        <f>IF($S$44="нет","без дифференциации",IF($V$44=0,"",$V$44))</f>
        <v/>
      </c>
      <c r="AN44" s="1774">
        <f>$I$44</f>
        <v>0</v>
      </c>
      <c r="AO44" s="1269" t="str">
        <f>$I$44&amp;"."&amp;$M$44</f>
        <v>.</v>
      </c>
      <c r="AP44" s="1261" t="str">
        <f>$I$44&amp;"."&amp;$M$44&amp;"."&amp;$Q$44</f>
        <v>..</v>
      </c>
      <c r="AQ44" s="1261" t="str">
        <f>$I$44&amp;"."&amp;$M$44&amp;"."&amp;$Q$44&amp;"."&amp;$U$44</f>
        <v>...</v>
      </c>
      <c r="AR44" s="1285">
        <v>0</v>
      </c>
    </row>
    <row s="1855" customFormat="1" customHeight="1" ht="17.25">
      <c r="A45" s="323"/>
      <c r="C45" s="322"/>
      <c r="D45" s="2137"/>
      <c r="E45" s="2145"/>
      <c r="F45" s="2148"/>
      <c r="G45" s="2145"/>
      <c r="H45" s="2151"/>
      <c r="I45" s="2153"/>
      <c r="J45" s="2155"/>
      <c r="K45" s="2140"/>
      <c r="L45" s="2140"/>
      <c r="M45" s="2140"/>
      <c r="N45" s="2142"/>
      <c r="O45" s="2140"/>
      <c r="P45" s="2140"/>
      <c r="Q45" s="2140"/>
      <c r="R45" s="2143"/>
      <c r="S45" s="2140"/>
      <c r="T45" s="1299"/>
      <c r="U45" s="1299"/>
      <c r="V45" s="1299"/>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322"/>
      <c r="D46" s="2138"/>
      <c r="E46" s="2146"/>
      <c r="F46" s="2148"/>
      <c r="G46" s="2146"/>
      <c r="H46" s="2151"/>
      <c r="I46" s="2153"/>
      <c r="J46" s="2156"/>
      <c r="K46" s="2140"/>
      <c r="L46" s="2140"/>
      <c r="M46" s="2140"/>
      <c r="N46" s="2143"/>
      <c r="O46" s="2140"/>
      <c r="P46" s="1420"/>
      <c r="Q46" s="1299"/>
      <c r="R46" s="1299"/>
      <c r="S46" s="331"/>
      <c r="T46" s="331"/>
      <c r="U46" s="331"/>
      <c r="V46" s="331"/>
      <c r="W46" s="1300"/>
      <c r="X46" s="1261"/>
      <c r="Y46" s="1261"/>
      <c r="Z46" s="1261"/>
      <c r="AA46" s="1261"/>
      <c r="AB46" s="1261"/>
      <c r="AC46" s="1261"/>
      <c r="AD46" s="1261"/>
      <c r="AE46" s="1261"/>
      <c r="AF46" s="1261"/>
      <c r="AG46" s="1261"/>
      <c r="AH46" s="1261"/>
      <c r="AI46" s="1261"/>
      <c r="AJ46" s="1261"/>
      <c r="AK46" s="1261"/>
      <c r="AL46" s="1261"/>
      <c r="AM46" s="1261"/>
      <c r="AN46" s="1261"/>
      <c r="AO46" s="1261"/>
      <c r="AP46" s="1261"/>
      <c r="AQ46" s="1261"/>
      <c r="AR46" s="1285">
        <v>0</v>
      </c>
    </row>
    <row s="1855" customFormat="1" customHeight="1" ht="17.25">
      <c r="A47" s="323"/>
      <c r="C47" s="322"/>
      <c r="D47" s="2138"/>
      <c r="E47" s="2146"/>
      <c r="F47" s="2148"/>
      <c r="G47" s="2146"/>
      <c r="H47" s="2151"/>
      <c r="I47" s="2153"/>
      <c r="J47" s="2156"/>
      <c r="K47" s="2140"/>
      <c r="L47" s="1299"/>
      <c r="M47" s="1299"/>
      <c r="N47" s="1299"/>
      <c r="O47" s="1299"/>
      <c r="P47" s="1299"/>
      <c r="Q47" s="1299"/>
      <c r="R47" s="1299"/>
      <c r="S47" s="331"/>
      <c r="T47" s="331"/>
      <c r="U47" s="331"/>
      <c r="V47" s="331"/>
      <c r="W47" s="1300"/>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322"/>
      <c r="D48" s="2138"/>
      <c r="E48" s="2146"/>
      <c r="F48" s="2149"/>
      <c r="G48" s="2146"/>
      <c r="H48" s="1301"/>
      <c r="I48" s="1302"/>
      <c r="J48" s="1302"/>
      <c r="K48" s="1302"/>
      <c r="L48" s="1302"/>
      <c r="M48" s="1302"/>
      <c r="N48" s="1302"/>
      <c r="O48" s="1302"/>
      <c r="P48" s="1302"/>
      <c r="Q48" s="1302"/>
      <c r="R48" s="1302"/>
      <c r="S48" s="1303"/>
      <c r="T48" s="1303"/>
      <c r="U48" s="1303"/>
      <c r="V48" s="1303"/>
      <c r="W48" s="1304"/>
      <c r="X48" s="1261"/>
      <c r="Y48" s="1261"/>
      <c r="Z48" s="1261"/>
      <c r="AA48" s="1261"/>
      <c r="AB48" s="1261"/>
      <c r="AC48" s="1261"/>
      <c r="AD48" s="1261"/>
      <c r="AE48" s="1261"/>
      <c r="AF48" s="1261"/>
      <c r="AG48" s="1261"/>
      <c r="AH48" s="1261"/>
      <c r="AI48" s="1261"/>
      <c r="AJ48" s="1261"/>
      <c r="AK48" s="1261"/>
      <c r="AL48" s="1261"/>
      <c r="AM48" s="1261"/>
      <c r="AN48" s="1261"/>
      <c r="AO48" s="1261"/>
      <c r="AP48" s="1261"/>
      <c r="AQ48" s="1261"/>
      <c r="AR48" s="1285">
        <v>0</v>
      </c>
    </row>
    <row s="1855" customFormat="1" customHeight="1" ht="17.25">
      <c r="A49" s="323"/>
      <c r="C49" s="211"/>
      <c r="D49" s="2137">
        <v>4</v>
      </c>
      <c r="E49" s="2145" t="s">
        <v>212</v>
      </c>
      <c r="F49" s="2147" t="s">
        <v>19</v>
      </c>
      <c r="G49" s="2145"/>
      <c r="H49" s="2150"/>
      <c r="I49" s="2152"/>
      <c r="J49" s="2154"/>
      <c r="K49" s="2139"/>
      <c r="L49" s="2139"/>
      <c r="M49" s="2139"/>
      <c r="N49" s="2141"/>
      <c r="O49" s="2139"/>
      <c r="P49" s="2139"/>
      <c r="Q49" s="2139"/>
      <c r="R49" s="2144"/>
      <c r="S49" s="2139"/>
      <c r="T49" s="1422"/>
      <c r="U49" s="1422"/>
      <c r="V49" s="1421"/>
      <c r="W49" s="1298"/>
      <c r="X49" s="1269"/>
      <c r="Y49" s="1269"/>
      <c r="Z49" s="1269"/>
      <c r="AA49" s="1269"/>
      <c r="AB49" s="1269"/>
      <c r="AC49" s="1269" t="s">
        <v>213</v>
      </c>
      <c r="AD49" s="1269" t="s">
        <v>214</v>
      </c>
      <c r="AE49" s="1269" t="s">
        <v>215</v>
      </c>
      <c r="AF49" s="1269" t="s">
        <v>216</v>
      </c>
      <c r="AG49" s="1269" t="s">
        <v>217</v>
      </c>
      <c r="AH49" s="1269" t="str">
        <f>IF($E$49=0,"",$E$49)</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9" s="1269" t="str">
        <f>IF($G$49=0,"",$G$49)</f>
        <v/>
      </c>
      <c r="AJ49" s="1269" t="str">
        <f>IF($J$49=0,"",$J$49)</f>
        <v/>
      </c>
      <c r="AK49" s="1269" t="str">
        <f>IF($K$49="нет","без дифференциации",IF($N$49=0,"",$N$49))</f>
        <v/>
      </c>
      <c r="AL49" s="1269" t="str">
        <f>IF($O$49="нет","без дифференциации",IF($R$49=0,"",$R$49))</f>
        <v/>
      </c>
      <c r="AM49" s="1269" t="str">
        <f>IF($S$49="нет","без дифференциации",IF($V$49=0,"",$V$49))</f>
        <v/>
      </c>
      <c r="AN49" s="1774">
        <f>$I$49</f>
        <v>0</v>
      </c>
      <c r="AO49" s="1269" t="str">
        <f>$I$49&amp;"."&amp;$M$49</f>
        <v>.</v>
      </c>
      <c r="AP49" s="1261" t="str">
        <f>$I$49&amp;"."&amp;$M$49&amp;"."&amp;$Q$49</f>
        <v>..</v>
      </c>
      <c r="AQ49" s="1261" t="str">
        <f>$I$49&amp;"."&amp;$M$49&amp;"."&amp;$Q$49&amp;"."&amp;$U$49</f>
        <v>...</v>
      </c>
      <c r="AR49" s="1285">
        <v>0</v>
      </c>
    </row>
    <row s="1855" customFormat="1" customHeight="1" ht="17.25">
      <c r="A50" s="323"/>
      <c r="C50" s="322"/>
      <c r="D50" s="2137"/>
      <c r="E50" s="2145"/>
      <c r="F50" s="2148"/>
      <c r="G50" s="2145"/>
      <c r="H50" s="2151"/>
      <c r="I50" s="2153"/>
      <c r="J50" s="2155"/>
      <c r="K50" s="2140"/>
      <c r="L50" s="2140"/>
      <c r="M50" s="2140"/>
      <c r="N50" s="2142"/>
      <c r="O50" s="2140"/>
      <c r="P50" s="2140"/>
      <c r="Q50" s="2140"/>
      <c r="R50" s="2143"/>
      <c r="S50" s="2140"/>
      <c r="T50" s="1299"/>
      <c r="U50" s="1299"/>
      <c r="V50" s="1299"/>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285">
        <v>0</v>
      </c>
    </row>
    <row s="1855" customFormat="1" customHeight="1" ht="17.25">
      <c r="A51" s="323"/>
      <c r="C51" s="322"/>
      <c r="D51" s="2138"/>
      <c r="E51" s="2146"/>
      <c r="F51" s="2148"/>
      <c r="G51" s="2146"/>
      <c r="H51" s="2151"/>
      <c r="I51" s="2153"/>
      <c r="J51" s="2156"/>
      <c r="K51" s="2140"/>
      <c r="L51" s="2140"/>
      <c r="M51" s="2140"/>
      <c r="N51" s="2143"/>
      <c r="O51" s="2140"/>
      <c r="P51" s="1420"/>
      <c r="Q51" s="1299"/>
      <c r="R51" s="1299"/>
      <c r="S51" s="331"/>
      <c r="T51" s="331"/>
      <c r="U51" s="331"/>
      <c r="V51" s="331"/>
      <c r="W51" s="1300"/>
      <c r="X51" s="1261"/>
      <c r="Y51" s="1261"/>
      <c r="Z51" s="1261"/>
      <c r="AA51" s="1261"/>
      <c r="AB51" s="1261"/>
      <c r="AC51" s="1261"/>
      <c r="AD51" s="1261"/>
      <c r="AE51" s="1261"/>
      <c r="AF51" s="1261"/>
      <c r="AG51" s="1261"/>
      <c r="AH51" s="1261"/>
      <c r="AI51" s="1261"/>
      <c r="AJ51" s="1261"/>
      <c r="AK51" s="1261"/>
      <c r="AL51" s="1261"/>
      <c r="AM51" s="1261"/>
      <c r="AN51" s="1261"/>
      <c r="AO51" s="1261"/>
      <c r="AP51" s="1261"/>
      <c r="AQ51" s="1261"/>
      <c r="AR51" s="1285">
        <v>0</v>
      </c>
    </row>
    <row s="1855" customFormat="1" customHeight="1" ht="17.25">
      <c r="A52" s="323"/>
      <c r="C52" s="322"/>
      <c r="D52" s="2138"/>
      <c r="E52" s="2146"/>
      <c r="F52" s="2148"/>
      <c r="G52" s="2146"/>
      <c r="H52" s="2151"/>
      <c r="I52" s="2153"/>
      <c r="J52" s="2156"/>
      <c r="K52" s="2140"/>
      <c r="L52" s="1299"/>
      <c r="M52" s="1299"/>
      <c r="N52" s="1299"/>
      <c r="O52" s="1299"/>
      <c r="P52" s="1299"/>
      <c r="Q52" s="1299"/>
      <c r="R52" s="1299"/>
      <c r="S52" s="331"/>
      <c r="T52" s="331"/>
      <c r="U52" s="331"/>
      <c r="V52" s="331"/>
      <c r="W52" s="1300"/>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285">
        <v>0</v>
      </c>
    </row>
    <row s="1855" customFormat="1" customHeight="1" ht="17.25">
      <c r="A53" s="323"/>
      <c r="C53" s="322"/>
      <c r="D53" s="2138"/>
      <c r="E53" s="2146"/>
      <c r="F53" s="2149"/>
      <c r="G53" s="2146"/>
      <c r="H53" s="1301"/>
      <c r="I53" s="1302"/>
      <c r="J53" s="1302"/>
      <c r="K53" s="1302"/>
      <c r="L53" s="1302"/>
      <c r="M53" s="1302"/>
      <c r="N53" s="1302"/>
      <c r="O53" s="1302"/>
      <c r="P53" s="1302"/>
      <c r="Q53" s="1302"/>
      <c r="R53" s="1302"/>
      <c r="S53" s="1303"/>
      <c r="T53" s="1303"/>
      <c r="U53" s="1303"/>
      <c r="V53" s="1303"/>
      <c r="W53" s="1304"/>
      <c r="X53" s="1261"/>
      <c r="Y53" s="1261"/>
      <c r="Z53" s="1261"/>
      <c r="AA53" s="1261"/>
      <c r="AB53" s="1261"/>
      <c r="AC53" s="1261"/>
      <c r="AD53" s="1261"/>
      <c r="AE53" s="1261"/>
      <c r="AF53" s="1261"/>
      <c r="AG53" s="1261"/>
      <c r="AH53" s="1261"/>
      <c r="AI53" s="1261"/>
      <c r="AJ53" s="1261"/>
      <c r="AK53" s="1261"/>
      <c r="AL53" s="1261"/>
      <c r="AM53" s="1261"/>
      <c r="AN53" s="1261"/>
      <c r="AO53" s="1261"/>
      <c r="AP53" s="1261"/>
      <c r="AQ53" s="1261"/>
      <c r="AR53" s="1285">
        <v>0</v>
      </c>
    </row>
    <row s="1855" customFormat="1" customHeight="1" ht="17.25">
      <c r="A54" s="323"/>
      <c r="C54" s="211"/>
      <c r="D54" s="2137">
        <v>5</v>
      </c>
      <c r="E54" s="2145" t="s">
        <v>218</v>
      </c>
      <c r="F54" s="2147" t="s">
        <v>19</v>
      </c>
      <c r="G54" s="2145"/>
      <c r="H54" s="2150"/>
      <c r="I54" s="2152"/>
      <c r="J54" s="2154"/>
      <c r="K54" s="2139"/>
      <c r="L54" s="2139"/>
      <c r="M54" s="2139"/>
      <c r="N54" s="2141"/>
      <c r="O54" s="2139"/>
      <c r="P54" s="2139"/>
      <c r="Q54" s="2139"/>
      <c r="R54" s="2144"/>
      <c r="S54" s="2139"/>
      <c r="T54" s="1422"/>
      <c r="U54" s="1422"/>
      <c r="V54" s="1421"/>
      <c r="W54" s="1298"/>
      <c r="X54" s="1269"/>
      <c r="Y54" s="1269"/>
      <c r="Z54" s="1269"/>
      <c r="AA54" s="1269"/>
      <c r="AB54" s="1269"/>
      <c r="AC54" s="1269" t="s">
        <v>219</v>
      </c>
      <c r="AD54" s="1269" t="s">
        <v>220</v>
      </c>
      <c r="AE54" s="1269" t="s">
        <v>221</v>
      </c>
      <c r="AF54" s="1269" t="s">
        <v>222</v>
      </c>
      <c r="AG54" s="1269" t="s">
        <v>223</v>
      </c>
      <c r="AH54" s="1269" t="str">
        <f>IF($E$54=0,"",$E$54)</f>
        <v>Тарифы на услуги по передаче тепловой энергии</v>
      </c>
      <c r="AI54" s="1269" t="str">
        <f>IF($G$54=0,"",$G$54)</f>
        <v/>
      </c>
      <c r="AJ54" s="1269" t="str">
        <f>IF($J$54=0,"",$J$54)</f>
        <v/>
      </c>
      <c r="AK54" s="1269" t="str">
        <f>IF($K$54="нет","без дифференциации",IF($N$54=0,"",$N$54))</f>
        <v/>
      </c>
      <c r="AL54" s="1269" t="str">
        <f>IF($O$54="нет","без дифференциации",IF($R$54=0,"",$R$54))</f>
        <v/>
      </c>
      <c r="AM54" s="1269" t="str">
        <f>IF($S$54="нет","без дифференциации",IF($V$54=0,"",$V$54))</f>
        <v/>
      </c>
      <c r="AN54" s="1774">
        <f>$I$54</f>
        <v>0</v>
      </c>
      <c r="AO54" s="1269" t="str">
        <f>$I$54&amp;"."&amp;$M$54</f>
        <v>.</v>
      </c>
      <c r="AP54" s="1261" t="str">
        <f>$I$54&amp;"."&amp;$M$54&amp;"."&amp;$Q$54</f>
        <v>..</v>
      </c>
      <c r="AQ54" s="1261" t="str">
        <f>$I$54&amp;"."&amp;$M$54&amp;"."&amp;$Q$54&amp;"."&amp;$U$54</f>
        <v>...</v>
      </c>
      <c r="AR54" s="1285">
        <v>0</v>
      </c>
    </row>
    <row s="1855" customFormat="1" customHeight="1" ht="17.25">
      <c r="A55" s="323"/>
      <c r="C55" s="322"/>
      <c r="D55" s="2137"/>
      <c r="E55" s="2145"/>
      <c r="F55" s="2148"/>
      <c r="G55" s="2145"/>
      <c r="H55" s="2151"/>
      <c r="I55" s="2153"/>
      <c r="J55" s="2155"/>
      <c r="K55" s="2140"/>
      <c r="L55" s="2140"/>
      <c r="M55" s="2140"/>
      <c r="N55" s="2142"/>
      <c r="O55" s="2140"/>
      <c r="P55" s="2140"/>
      <c r="Q55" s="2140"/>
      <c r="R55" s="2143"/>
      <c r="S55" s="2140"/>
      <c r="T55" s="1299"/>
      <c r="U55" s="1299"/>
      <c r="V55" s="1299"/>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285">
        <v>0</v>
      </c>
    </row>
    <row s="1855" customFormat="1" customHeight="1" ht="17.25">
      <c r="A56" s="323"/>
      <c r="C56" s="322"/>
      <c r="D56" s="2138"/>
      <c r="E56" s="2146"/>
      <c r="F56" s="2148"/>
      <c r="G56" s="2146"/>
      <c r="H56" s="2151"/>
      <c r="I56" s="2153"/>
      <c r="J56" s="2156"/>
      <c r="K56" s="2140"/>
      <c r="L56" s="2140"/>
      <c r="M56" s="2140"/>
      <c r="N56" s="2143"/>
      <c r="O56" s="2140"/>
      <c r="P56" s="1420"/>
      <c r="Q56" s="1299"/>
      <c r="R56" s="1299"/>
      <c r="S56" s="331"/>
      <c r="T56" s="331"/>
      <c r="U56" s="331"/>
      <c r="V56" s="331"/>
      <c r="W56" s="1300"/>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285">
        <v>0</v>
      </c>
    </row>
    <row s="1855" customFormat="1" customHeight="1" ht="17.25">
      <c r="A57" s="323"/>
      <c r="C57" s="322"/>
      <c r="D57" s="2138"/>
      <c r="E57" s="2146"/>
      <c r="F57" s="2148"/>
      <c r="G57" s="2146"/>
      <c r="H57" s="2151"/>
      <c r="I57" s="2153"/>
      <c r="J57" s="2156"/>
      <c r="K57" s="2140"/>
      <c r="L57" s="1299"/>
      <c r="M57" s="1299"/>
      <c r="N57" s="1299"/>
      <c r="O57" s="1299"/>
      <c r="P57" s="1299"/>
      <c r="Q57" s="1299"/>
      <c r="R57" s="1299"/>
      <c r="S57" s="331"/>
      <c r="T57" s="331"/>
      <c r="U57" s="331"/>
      <c r="V57" s="331"/>
      <c r="W57" s="1300"/>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285">
        <v>0</v>
      </c>
    </row>
    <row s="1855" customFormat="1" customHeight="1" ht="17.25">
      <c r="A58" s="323"/>
      <c r="C58" s="322"/>
      <c r="D58" s="2138"/>
      <c r="E58" s="2146"/>
      <c r="F58" s="2149"/>
      <c r="G58" s="2146"/>
      <c r="H58" s="1301"/>
      <c r="I58" s="1302"/>
      <c r="J58" s="1302"/>
      <c r="K58" s="1302"/>
      <c r="L58" s="1302"/>
      <c r="M58" s="1302"/>
      <c r="N58" s="1302"/>
      <c r="O58" s="1302"/>
      <c r="P58" s="1302"/>
      <c r="Q58" s="1302"/>
      <c r="R58" s="1302"/>
      <c r="S58" s="1303"/>
      <c r="T58" s="1303"/>
      <c r="U58" s="1303"/>
      <c r="V58" s="1303"/>
      <c r="W58" s="1304"/>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285">
        <v>0</v>
      </c>
    </row>
    <row s="1855" customFormat="1" customHeight="1" ht="17.25">
      <c r="A59" s="323"/>
      <c r="C59" s="211"/>
      <c r="D59" s="2137">
        <v>6</v>
      </c>
      <c r="E59" s="2145" t="s">
        <v>224</v>
      </c>
      <c r="F59" s="2147" t="s">
        <v>19</v>
      </c>
      <c r="G59" s="2145"/>
      <c r="H59" s="2150"/>
      <c r="I59" s="2152"/>
      <c r="J59" s="2154"/>
      <c r="K59" s="2139"/>
      <c r="L59" s="2139"/>
      <c r="M59" s="2139"/>
      <c r="N59" s="2141"/>
      <c r="O59" s="2139"/>
      <c r="P59" s="2139"/>
      <c r="Q59" s="2139"/>
      <c r="R59" s="2144"/>
      <c r="S59" s="2139"/>
      <c r="T59" s="1422"/>
      <c r="U59" s="1422"/>
      <c r="V59" s="1421"/>
      <c r="W59" s="1298"/>
      <c r="X59" s="1269"/>
      <c r="Y59" s="1269"/>
      <c r="Z59" s="1269"/>
      <c r="AA59" s="1269"/>
      <c r="AB59" s="1269"/>
      <c r="AC59" s="1269" t="s">
        <v>225</v>
      </c>
      <c r="AD59" s="1269" t="s">
        <v>226</v>
      </c>
      <c r="AE59" s="1269" t="s">
        <v>227</v>
      </c>
      <c r="AF59" s="1269" t="s">
        <v>228</v>
      </c>
      <c r="AG59" s="1269" t="s">
        <v>229</v>
      </c>
      <c r="AH59" s="1269" t="str">
        <f>IF($E$59=0,"",$E$59)</f>
        <v>Тарифы на услуги по передаче теплоносителя</v>
      </c>
      <c r="AI59" s="1269" t="str">
        <f>IF($G$59=0,"",$G$59)</f>
        <v/>
      </c>
      <c r="AJ59" s="1269" t="str">
        <f>IF($J$59=0,"",$J$59)</f>
        <v/>
      </c>
      <c r="AK59" s="1269" t="str">
        <f>IF($K$59="нет","без дифференциации",IF($N$59=0,"",$N$59))</f>
        <v/>
      </c>
      <c r="AL59" s="1269" t="str">
        <f>IF($O$59="нет","без дифференциации",IF($R$59=0,"",$R$59))</f>
        <v/>
      </c>
      <c r="AM59" s="1269" t="str">
        <f>IF($S$59="нет","без дифференциации",IF($V$59=0,"",$V$59))</f>
        <v/>
      </c>
      <c r="AN59" s="1774">
        <f>$I$59</f>
        <v>0</v>
      </c>
      <c r="AO59" s="1269" t="str">
        <f>$I$59&amp;"."&amp;$M$59</f>
        <v>.</v>
      </c>
      <c r="AP59" s="1261" t="str">
        <f>$I$59&amp;"."&amp;$M$59&amp;"."&amp;$Q$59</f>
        <v>..</v>
      </c>
      <c r="AQ59" s="1261" t="str">
        <f>$I$59&amp;"."&amp;$M$59&amp;"."&amp;$Q$59&amp;"."&amp;$U$59</f>
        <v>...</v>
      </c>
      <c r="AR59" s="1285">
        <v>0</v>
      </c>
    </row>
    <row s="1855" customFormat="1" customHeight="1" ht="17.25">
      <c r="A60" s="323"/>
      <c r="C60" s="322"/>
      <c r="D60" s="2137"/>
      <c r="E60" s="2145"/>
      <c r="F60" s="2148"/>
      <c r="G60" s="2145"/>
      <c r="H60" s="2151"/>
      <c r="I60" s="2153"/>
      <c r="J60" s="2155"/>
      <c r="K60" s="2140"/>
      <c r="L60" s="2140"/>
      <c r="M60" s="2140"/>
      <c r="N60" s="2142"/>
      <c r="O60" s="2140"/>
      <c r="P60" s="2140"/>
      <c r="Q60" s="2140"/>
      <c r="R60" s="2143"/>
      <c r="S60" s="2140"/>
      <c r="T60" s="1299"/>
      <c r="U60" s="1299"/>
      <c r="V60" s="1299"/>
      <c r="W60" s="1300"/>
      <c r="X60" s="1261"/>
      <c r="Y60" s="1261"/>
      <c r="Z60" s="1261"/>
      <c r="AA60" s="1261"/>
      <c r="AB60" s="1261"/>
      <c r="AC60" s="1261"/>
      <c r="AD60" s="1261"/>
      <c r="AE60" s="1261"/>
      <c r="AF60" s="1261"/>
      <c r="AG60" s="1261"/>
      <c r="AH60" s="1261"/>
      <c r="AI60" s="1261"/>
      <c r="AJ60" s="1261"/>
      <c r="AK60" s="1261"/>
      <c r="AL60" s="1261"/>
      <c r="AM60" s="1261"/>
      <c r="AN60" s="1261"/>
      <c r="AO60" s="1261"/>
      <c r="AP60" s="1261"/>
      <c r="AQ60" s="1261"/>
      <c r="AR60" s="1285">
        <v>0</v>
      </c>
    </row>
    <row s="1855" customFormat="1" customHeight="1" ht="17.25">
      <c r="A61" s="323"/>
      <c r="C61" s="322"/>
      <c r="D61" s="2138"/>
      <c r="E61" s="2146"/>
      <c r="F61" s="2148"/>
      <c r="G61" s="2146"/>
      <c r="H61" s="2151"/>
      <c r="I61" s="2153"/>
      <c r="J61" s="2156"/>
      <c r="K61" s="2140"/>
      <c r="L61" s="2140"/>
      <c r="M61" s="2140"/>
      <c r="N61" s="2143"/>
      <c r="O61" s="2140"/>
      <c r="P61" s="1420"/>
      <c r="Q61" s="1299"/>
      <c r="R61" s="1299"/>
      <c r="S61" s="331"/>
      <c r="T61" s="331"/>
      <c r="U61" s="331"/>
      <c r="V61" s="331"/>
      <c r="W61" s="1300"/>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85">
        <v>0</v>
      </c>
    </row>
    <row s="1855" customFormat="1" customHeight="1" ht="17.25">
      <c r="A62" s="323"/>
      <c r="C62" s="211"/>
      <c r="D62" s="2138"/>
      <c r="E62" s="2146"/>
      <c r="F62" s="2148"/>
      <c r="G62" s="2146"/>
      <c r="H62" s="2151"/>
      <c r="I62" s="2153"/>
      <c r="J62" s="2156"/>
      <c r="K62" s="2140"/>
      <c r="L62" s="1299"/>
      <c r="M62" s="1299"/>
      <c r="N62" s="1299"/>
      <c r="O62" s="1299"/>
      <c r="P62" s="1299"/>
      <c r="Q62" s="1299"/>
      <c r="R62" s="1299"/>
      <c r="S62" s="331"/>
      <c r="T62" s="331"/>
      <c r="U62" s="331"/>
      <c r="V62" s="331"/>
      <c r="W62" s="1300"/>
      <c r="Y62" s="1269"/>
      <c r="Z62" s="1269"/>
      <c r="AA62" s="1269"/>
      <c r="AB62" s="1269"/>
      <c r="AC62" s="1269"/>
      <c r="AD62" s="1269"/>
      <c r="AE62" s="1269"/>
      <c r="AF62" s="1269"/>
      <c r="AG62" s="1269"/>
      <c r="AH62" s="1269"/>
      <c r="AI62" s="1269"/>
      <c r="AJ62" s="1269"/>
      <c r="AK62" s="1269"/>
      <c r="AL62" s="1269"/>
      <c r="AM62" s="1269"/>
      <c r="AN62" s="1269"/>
      <c r="AO62" s="1269"/>
      <c r="AP62" s="1269"/>
      <c r="AQ62" s="1269"/>
      <c r="AR62" s="1328">
        <v>0</v>
      </c>
    </row>
    <row s="1855" customFormat="1" customHeight="1" ht="17.25">
      <c r="A63" s="323"/>
      <c r="C63" s="322"/>
      <c r="D63" s="2138"/>
      <c r="E63" s="2146"/>
      <c r="F63" s="2149"/>
      <c r="G63" s="2146"/>
      <c r="H63" s="1301"/>
      <c r="I63" s="1302"/>
      <c r="J63" s="1302"/>
      <c r="K63" s="1302"/>
      <c r="L63" s="1302"/>
      <c r="M63" s="1302"/>
      <c r="N63" s="1302"/>
      <c r="O63" s="1302"/>
      <c r="P63" s="1302"/>
      <c r="Q63" s="1302"/>
      <c r="R63" s="1302"/>
      <c r="S63" s="1303"/>
      <c r="T63" s="1303"/>
      <c r="U63" s="1303"/>
      <c r="V63" s="1303"/>
      <c r="W63" s="1304"/>
      <c r="X63" s="1261"/>
      <c r="Y63" s="1261"/>
      <c r="Z63" s="1261"/>
      <c r="AA63" s="1261"/>
      <c r="AB63" s="1261"/>
      <c r="AC63" s="1261"/>
      <c r="AD63" s="1261"/>
      <c r="AE63" s="1261"/>
      <c r="AF63" s="1261"/>
      <c r="AG63" s="1261"/>
      <c r="AH63" s="1261"/>
      <c r="AI63" s="1261"/>
      <c r="AJ63" s="1261"/>
      <c r="AK63" s="1261"/>
      <c r="AL63" s="1261"/>
      <c r="AM63" s="1261"/>
      <c r="AN63" s="1261"/>
      <c r="AO63" s="1261"/>
      <c r="AP63" s="1261"/>
      <c r="AQ63" s="1261"/>
      <c r="AR63" s="1285">
        <v>0</v>
      </c>
    </row>
    <row s="1855" customFormat="1" customHeight="1" ht="17.25">
      <c r="A64" s="323"/>
      <c r="C64" s="211"/>
      <c r="D64" s="2168">
        <v>7</v>
      </c>
      <c r="E64" s="2171" t="s">
        <v>230</v>
      </c>
      <c r="F64" s="2147" t="s">
        <v>19</v>
      </c>
      <c r="G64" s="2171"/>
      <c r="H64" s="2150"/>
      <c r="I64" s="2152"/>
      <c r="J64" s="2154"/>
      <c r="K64" s="2139"/>
      <c r="L64" s="2139"/>
      <c r="M64" s="2139"/>
      <c r="N64" s="2141"/>
      <c r="O64" s="2139"/>
      <c r="P64" s="2139"/>
      <c r="Q64" s="2139"/>
      <c r="R64" s="2144"/>
      <c r="S64" s="2139"/>
      <c r="T64" s="1422"/>
      <c r="U64" s="1422"/>
      <c r="V64" s="1421"/>
      <c r="W64" s="1298"/>
      <c r="X64" s="1269"/>
      <c r="Y64" s="1269"/>
      <c r="Z64" s="1269"/>
      <c r="AA64" s="1269"/>
      <c r="AB64" s="1269"/>
      <c r="AC64" s="1269" t="s">
        <v>231</v>
      </c>
      <c r="AD64" s="1269" t="s">
        <v>232</v>
      </c>
      <c r="AE64" s="1269" t="s">
        <v>233</v>
      </c>
      <c r="AF64" s="1269" t="s">
        <v>234</v>
      </c>
      <c r="AG64" s="1269" t="s">
        <v>235</v>
      </c>
      <c r="AH64" s="1269" t="str">
        <f>IF($E$64=0,"",$E$64)</f>
        <v>Плата за услуги по поддержанию резервной тепловой мощности при отсутствии потребления тепловой энергии</v>
      </c>
      <c r="AI64" s="1269" t="str">
        <f>IF($G$64=0,"",$G$64)</f>
        <v/>
      </c>
      <c r="AJ64" s="1269" t="str">
        <f>IF($J$64=0,"",$J$64)</f>
        <v/>
      </c>
      <c r="AK64" s="1269" t="str">
        <f>IF($K$64="нет","без дифференциации",IF($N$64=0,"",$N$64))</f>
        <v/>
      </c>
      <c r="AL64" s="1269" t="str">
        <f>IF($O$64="нет","без дифференциации",IF($R$64=0,"",$R$64))</f>
        <v/>
      </c>
      <c r="AM64" s="1269" t="str">
        <f>IF($S$64="нет","без дифференциации",IF($V$64=0,"",$V$64))</f>
        <v/>
      </c>
      <c r="AN64" s="1774">
        <f>$I$64</f>
        <v>0</v>
      </c>
      <c r="AO64" s="1269" t="str">
        <f>$I$64&amp;"."&amp;$M$64</f>
        <v>.</v>
      </c>
      <c r="AP64" s="1261" t="str">
        <f>$I$64&amp;"."&amp;$M$64&amp;"."&amp;$Q$64</f>
        <v>..</v>
      </c>
      <c r="AQ64" s="1261" t="str">
        <f>$I$64&amp;"."&amp;$M$64&amp;"."&amp;$Q$64&amp;"."&amp;$U$64</f>
        <v>...</v>
      </c>
      <c r="AR64" s="1310">
        <v>0</v>
      </c>
    </row>
    <row s="1855" customFormat="1" customHeight="1" ht="17.25">
      <c r="A65" s="323"/>
      <c r="C65" s="322"/>
      <c r="D65" s="2169"/>
      <c r="E65" s="2172"/>
      <c r="F65" s="2148"/>
      <c r="G65" s="2172"/>
      <c r="H65" s="2151"/>
      <c r="I65" s="2153"/>
      <c r="J65" s="2155"/>
      <c r="K65" s="2140"/>
      <c r="L65" s="2140"/>
      <c r="M65" s="2140"/>
      <c r="N65" s="2142"/>
      <c r="O65" s="2140"/>
      <c r="P65" s="2140"/>
      <c r="Q65" s="2140"/>
      <c r="R65" s="2143"/>
      <c r="S65" s="2140"/>
      <c r="T65" s="1299"/>
      <c r="U65" s="1299"/>
      <c r="V65" s="1299"/>
      <c r="W65" s="1300"/>
      <c r="X65" s="1261"/>
      <c r="Y65" s="1261"/>
      <c r="Z65" s="1261"/>
      <c r="AA65" s="1261"/>
      <c r="AB65" s="1261"/>
      <c r="AC65" s="1261"/>
      <c r="AD65" s="1261"/>
      <c r="AE65" s="1261"/>
      <c r="AF65" s="1261"/>
      <c r="AG65" s="1261"/>
      <c r="AH65" s="1261"/>
      <c r="AI65" s="1261"/>
      <c r="AJ65" s="1261"/>
      <c r="AK65" s="1261"/>
      <c r="AL65" s="1261"/>
      <c r="AM65" s="1261"/>
      <c r="AN65" s="1261"/>
      <c r="AO65" s="1261"/>
      <c r="AP65" s="1261"/>
      <c r="AQ65" s="1261"/>
      <c r="AR65" s="1310">
        <v>0</v>
      </c>
    </row>
    <row s="1855" customFormat="1" customHeight="1" ht="17.25">
      <c r="A66" s="323"/>
      <c r="C66" s="322"/>
      <c r="D66" s="2169"/>
      <c r="E66" s="2172"/>
      <c r="F66" s="2148"/>
      <c r="G66" s="2172"/>
      <c r="H66" s="2151"/>
      <c r="I66" s="2153"/>
      <c r="J66" s="2156"/>
      <c r="K66" s="2140"/>
      <c r="L66" s="2140"/>
      <c r="M66" s="2140"/>
      <c r="N66" s="2143"/>
      <c r="O66" s="2140"/>
      <c r="P66" s="1420"/>
      <c r="Q66" s="1299"/>
      <c r="R66" s="1299"/>
      <c r="S66" s="331"/>
      <c r="T66" s="331"/>
      <c r="U66" s="331"/>
      <c r="V66" s="331"/>
      <c r="W66" s="1300"/>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310">
        <v>0</v>
      </c>
    </row>
    <row s="1855" customFormat="1" customHeight="1" ht="17.25">
      <c r="A67" s="323"/>
      <c r="C67" s="211"/>
      <c r="D67" s="2169"/>
      <c r="E67" s="2172"/>
      <c r="F67" s="2148"/>
      <c r="G67" s="2172"/>
      <c r="H67" s="2151"/>
      <c r="I67" s="2153"/>
      <c r="J67" s="2156"/>
      <c r="K67" s="2140"/>
      <c r="L67" s="1299"/>
      <c r="M67" s="1299"/>
      <c r="N67" s="1299"/>
      <c r="O67" s="1299"/>
      <c r="P67" s="1299"/>
      <c r="Q67" s="1299"/>
      <c r="R67" s="1299"/>
      <c r="S67" s="331"/>
      <c r="T67" s="331"/>
      <c r="U67" s="331"/>
      <c r="V67" s="331"/>
      <c r="W67" s="1300"/>
      <c r="Y67" s="1269"/>
      <c r="Z67" s="1269"/>
      <c r="AA67" s="1269"/>
      <c r="AB67" s="1269"/>
      <c r="AC67" s="1269"/>
      <c r="AD67" s="1269"/>
      <c r="AE67" s="1269"/>
      <c r="AF67" s="1269"/>
      <c r="AG67" s="1269"/>
      <c r="AH67" s="1269"/>
      <c r="AI67" s="1269"/>
      <c r="AJ67" s="1269"/>
      <c r="AK67" s="1269"/>
      <c r="AL67" s="1269"/>
      <c r="AM67" s="1269"/>
      <c r="AN67" s="1269"/>
      <c r="AO67" s="1269"/>
      <c r="AP67" s="1269"/>
      <c r="AQ67" s="1269"/>
      <c r="AR67" s="1328">
        <v>0</v>
      </c>
    </row>
    <row s="1855" customFormat="1" customHeight="1" ht="17.25">
      <c r="A68" s="323"/>
      <c r="C68" s="322"/>
      <c r="D68" s="2170"/>
      <c r="E68" s="2173"/>
      <c r="F68" s="2149"/>
      <c r="G68" s="2173"/>
      <c r="H68" s="1301"/>
      <c r="I68" s="1302"/>
      <c r="J68" s="1302"/>
      <c r="K68" s="1302"/>
      <c r="L68" s="1302"/>
      <c r="M68" s="1302"/>
      <c r="N68" s="1302"/>
      <c r="O68" s="1302"/>
      <c r="P68" s="1302"/>
      <c r="Q68" s="1302"/>
      <c r="R68" s="1302"/>
      <c r="S68" s="1303"/>
      <c r="T68" s="1303"/>
      <c r="U68" s="1303"/>
      <c r="V68" s="1303"/>
      <c r="W68" s="1304"/>
      <c r="X68" s="1261"/>
      <c r="Y68" s="1261"/>
      <c r="Z68" s="1261"/>
      <c r="AA68" s="1261"/>
      <c r="AB68" s="1261"/>
      <c r="AC68" s="1261"/>
      <c r="AD68" s="1261"/>
      <c r="AE68" s="1261"/>
      <c r="AF68" s="1261"/>
      <c r="AG68" s="1261"/>
      <c r="AH68" s="1261"/>
      <c r="AI68" s="1261"/>
      <c r="AJ68" s="1261"/>
      <c r="AK68" s="1261"/>
      <c r="AL68" s="1261"/>
      <c r="AM68" s="1261"/>
      <c r="AN68" s="1261"/>
      <c r="AO68" s="1261"/>
      <c r="AP68" s="1261"/>
      <c r="AQ68" s="1261"/>
      <c r="AR68" s="1310">
        <v>0</v>
      </c>
    </row>
    <row s="1855" customFormat="1" customHeight="1" ht="17.25">
      <c r="A69" s="323"/>
      <c r="C69" s="211"/>
      <c r="D69" s="2137">
        <v>8</v>
      </c>
      <c r="E69" s="2145" t="s">
        <v>236</v>
      </c>
      <c r="F69" s="2147" t="s">
        <v>19</v>
      </c>
      <c r="G69" s="2145"/>
      <c r="H69" s="2150"/>
      <c r="I69" s="2152"/>
      <c r="J69" s="2154"/>
      <c r="K69" s="2139"/>
      <c r="L69" s="2139"/>
      <c r="M69" s="2139"/>
      <c r="N69" s="2141"/>
      <c r="O69" s="2139"/>
      <c r="P69" s="2139"/>
      <c r="Q69" s="2139"/>
      <c r="R69" s="2144"/>
      <c r="S69" s="2139"/>
      <c r="T69" s="1472"/>
      <c r="U69" s="1472"/>
      <c r="V69" s="1474"/>
      <c r="W69" s="1298"/>
      <c r="X69" s="1269"/>
      <c r="Y69" s="1269"/>
      <c r="Z69" s="1269"/>
      <c r="AA69" s="1269"/>
      <c r="AB69" s="1269"/>
      <c r="AC69" s="1269" t="s">
        <v>237</v>
      </c>
      <c r="AD69" s="1269" t="s">
        <v>238</v>
      </c>
      <c r="AE69" s="1269" t="s">
        <v>239</v>
      </c>
      <c r="AF69" s="1269" t="s">
        <v>240</v>
      </c>
      <c r="AG69" s="1269" t="s">
        <v>241</v>
      </c>
      <c r="AH69" s="1269" t="str">
        <f>IF($E$69=0,"",$E$69)</f>
        <v>Плата за подключение (технологическое присоединение) к системе теплоснабжения</v>
      </c>
      <c r="AI69" s="1269" t="str">
        <f>IF($G$69=0,"",$G$69)</f>
        <v/>
      </c>
      <c r="AJ69" s="1269" t="str">
        <f>IF($J$69=0,"",$J$69)</f>
        <v/>
      </c>
      <c r="AK69" s="1269" t="str">
        <f>IF($K$69="нет","без дифференциации",IF($N$69=0,"",$N$69))</f>
        <v/>
      </c>
      <c r="AL69" s="1269" t="str">
        <f>IF($O$69="нет","без дифференциации",IF($R$69=0,"",$R$69))</f>
        <v/>
      </c>
      <c r="AM69" s="1269" t="str">
        <f>IF($S$69="нет","без дифференциации",IF($V$69=0,"",$V$69))</f>
        <v/>
      </c>
      <c r="AN69" s="1774">
        <f>$I$69</f>
        <v>0</v>
      </c>
      <c r="AO69" s="1269" t="str">
        <f>$I$69&amp;"."&amp;$M$69</f>
        <v>.</v>
      </c>
      <c r="AP69" s="1261" t="str">
        <f>$I$69&amp;"."&amp;$M$69&amp;"."&amp;$Q$69</f>
        <v>..</v>
      </c>
      <c r="AQ69" s="1261" t="str">
        <f>$I$69&amp;"."&amp;$M$69&amp;"."&amp;$Q$69&amp;"."&amp;$U$69</f>
        <v>...</v>
      </c>
      <c r="AR69" s="1310">
        <v>0</v>
      </c>
    </row>
    <row s="1855" customFormat="1" customHeight="1" ht="17.25">
      <c r="A70" s="323"/>
      <c r="C70" s="322"/>
      <c r="D70" s="2137"/>
      <c r="E70" s="2145"/>
      <c r="F70" s="2148"/>
      <c r="G70" s="2145"/>
      <c r="H70" s="2151"/>
      <c r="I70" s="2153"/>
      <c r="J70" s="2155"/>
      <c r="K70" s="2140"/>
      <c r="L70" s="2140"/>
      <c r="M70" s="2140"/>
      <c r="N70" s="2142"/>
      <c r="O70" s="2140"/>
      <c r="P70" s="2140"/>
      <c r="Q70" s="2140"/>
      <c r="R70" s="2143"/>
      <c r="S70" s="2140"/>
      <c r="T70" s="1299"/>
      <c r="U70" s="1299"/>
      <c r="V70" s="1299"/>
      <c r="W70" s="1300"/>
      <c r="X70" s="1261"/>
      <c r="Y70" s="1261"/>
      <c r="Z70" s="1261"/>
      <c r="AA70" s="1261"/>
      <c r="AB70" s="1261"/>
      <c r="AC70" s="1261"/>
      <c r="AD70" s="1261"/>
      <c r="AE70" s="1261"/>
      <c r="AF70" s="1261"/>
      <c r="AG70" s="1261"/>
      <c r="AH70" s="1261"/>
      <c r="AI70" s="1261"/>
      <c r="AJ70" s="1261"/>
      <c r="AK70" s="1261"/>
      <c r="AL70" s="1261"/>
      <c r="AM70" s="1261"/>
      <c r="AN70" s="1261"/>
      <c r="AO70" s="1261"/>
      <c r="AP70" s="1261"/>
      <c r="AQ70" s="1261"/>
      <c r="AR70" s="1310">
        <v>0</v>
      </c>
    </row>
    <row s="1855" customFormat="1" customHeight="1" ht="17.25">
      <c r="A71" s="323"/>
      <c r="C71" s="322"/>
      <c r="D71" s="2138"/>
      <c r="E71" s="2146"/>
      <c r="F71" s="2148"/>
      <c r="G71" s="2146"/>
      <c r="H71" s="2151"/>
      <c r="I71" s="2153"/>
      <c r="J71" s="2156"/>
      <c r="K71" s="2140"/>
      <c r="L71" s="2140"/>
      <c r="M71" s="2140"/>
      <c r="N71" s="2143"/>
      <c r="O71" s="2140"/>
      <c r="P71" s="1473"/>
      <c r="Q71" s="1299"/>
      <c r="R71" s="1299"/>
      <c r="S71" s="331"/>
      <c r="T71" s="331"/>
      <c r="U71" s="331"/>
      <c r="V71" s="331"/>
      <c r="W71" s="1300"/>
      <c r="X71" s="1261"/>
      <c r="Y71" s="1261"/>
      <c r="Z71" s="1261"/>
      <c r="AA71" s="1261"/>
      <c r="AB71" s="1261"/>
      <c r="AC71" s="1261"/>
      <c r="AD71" s="1261"/>
      <c r="AE71" s="1261"/>
      <c r="AF71" s="1261"/>
      <c r="AG71" s="1261"/>
      <c r="AH71" s="1261"/>
      <c r="AI71" s="1261"/>
      <c r="AJ71" s="1261"/>
      <c r="AK71" s="1261"/>
      <c r="AL71" s="1261"/>
      <c r="AM71" s="1261"/>
      <c r="AN71" s="1261"/>
      <c r="AO71" s="1261"/>
      <c r="AP71" s="1261"/>
      <c r="AQ71" s="1261"/>
      <c r="AR71" s="1310">
        <v>0</v>
      </c>
    </row>
    <row s="1855" customFormat="1" customHeight="1" ht="17.25">
      <c r="A72" s="323"/>
      <c r="C72" s="211"/>
      <c r="D72" s="2138"/>
      <c r="E72" s="2146"/>
      <c r="F72" s="2148"/>
      <c r="G72" s="2146"/>
      <c r="H72" s="2151"/>
      <c r="I72" s="2153"/>
      <c r="J72" s="2156"/>
      <c r="K72" s="2140"/>
      <c r="L72" s="1299"/>
      <c r="M72" s="1299"/>
      <c r="N72" s="1299"/>
      <c r="O72" s="1299"/>
      <c r="P72" s="1299"/>
      <c r="Q72" s="1299"/>
      <c r="R72" s="1299"/>
      <c r="S72" s="331"/>
      <c r="T72" s="331"/>
      <c r="U72" s="331"/>
      <c r="V72" s="331"/>
      <c r="W72" s="1300"/>
      <c r="Y72" s="1269"/>
      <c r="Z72" s="1269"/>
      <c r="AA72" s="1269"/>
      <c r="AB72" s="1269"/>
      <c r="AC72" s="1269"/>
      <c r="AD72" s="1269"/>
      <c r="AE72" s="1269"/>
      <c r="AF72" s="1269"/>
      <c r="AG72" s="1269"/>
      <c r="AH72" s="1269"/>
      <c r="AI72" s="1269"/>
      <c r="AJ72" s="1269"/>
      <c r="AK72" s="1269"/>
      <c r="AL72" s="1269"/>
      <c r="AM72" s="1269"/>
      <c r="AN72" s="1269"/>
      <c r="AO72" s="1269"/>
      <c r="AP72" s="1269"/>
      <c r="AQ72" s="1269"/>
      <c r="AR72" s="1328">
        <v>0</v>
      </c>
    </row>
    <row s="1855" customFormat="1" customHeight="1" ht="17.25">
      <c r="A73" s="323"/>
      <c r="C73" s="322"/>
      <c r="D73" s="2138"/>
      <c r="E73" s="2146"/>
      <c r="F73" s="2149"/>
      <c r="G73" s="2146"/>
      <c r="H73" s="1301"/>
      <c r="I73" s="1302"/>
      <c r="J73" s="1302"/>
      <c r="K73" s="1302"/>
      <c r="L73" s="1302"/>
      <c r="M73" s="1302"/>
      <c r="N73" s="1302"/>
      <c r="O73" s="1302"/>
      <c r="P73" s="1302"/>
      <c r="Q73" s="1302"/>
      <c r="R73" s="1302"/>
      <c r="S73" s="1303"/>
      <c r="T73" s="1303"/>
      <c r="U73" s="1303"/>
      <c r="V73" s="1303"/>
      <c r="W73" s="1304"/>
      <c r="X73" s="1261"/>
      <c r="Y73" s="1261"/>
      <c r="Z73" s="1261"/>
      <c r="AA73" s="1261"/>
      <c r="AB73" s="1261"/>
      <c r="AC73" s="1261"/>
      <c r="AD73" s="1261"/>
      <c r="AE73" s="1261"/>
      <c r="AF73" s="1261"/>
      <c r="AG73" s="1261"/>
      <c r="AH73" s="1261"/>
      <c r="AI73" s="1261"/>
      <c r="AJ73" s="1261"/>
      <c r="AK73" s="1261"/>
      <c r="AL73" s="1261"/>
      <c r="AM73" s="1261"/>
      <c r="AN73" s="1261"/>
      <c r="AO73" s="1261"/>
      <c r="AP73" s="1261"/>
      <c r="AQ73" s="1261"/>
      <c r="AR73" s="1310">
        <v>0</v>
      </c>
    </row>
    <row s="1855" customFormat="1" customHeight="1" ht="17.25">
      <c r="A74" s="323"/>
      <c r="C74" s="211"/>
      <c r="D74" s="2137">
        <v>9</v>
      </c>
      <c r="E74" s="2145" t="s">
        <v>242</v>
      </c>
      <c r="F74" s="2147" t="s">
        <v>19</v>
      </c>
      <c r="G74" s="2145"/>
      <c r="H74" s="2150"/>
      <c r="I74" s="2152"/>
      <c r="J74" s="2154"/>
      <c r="K74" s="2139"/>
      <c r="L74" s="2139"/>
      <c r="M74" s="2139"/>
      <c r="N74" s="2141"/>
      <c r="O74" s="2139"/>
      <c r="P74" s="2139"/>
      <c r="Q74" s="2139"/>
      <c r="R74" s="2144"/>
      <c r="S74" s="2139"/>
      <c r="T74" s="1933"/>
      <c r="U74" s="1933"/>
      <c r="V74" s="1935"/>
      <c r="W74" s="1298"/>
      <c r="X74" s="1269"/>
      <c r="Y74" s="1269"/>
      <c r="Z74" s="1269"/>
      <c r="AA74" s="1269"/>
      <c r="AB74" s="1269"/>
      <c r="AC74" s="1269" t="s">
        <v>243</v>
      </c>
      <c r="AD74" s="1269" t="s">
        <v>244</v>
      </c>
      <c r="AE74" s="1269" t="s">
        <v>245</v>
      </c>
      <c r="AF74" s="1269" t="s">
        <v>246</v>
      </c>
      <c r="AG74" s="1269" t="s">
        <v>247</v>
      </c>
      <c r="AH74" s="1269" t="str">
        <f>IF($E$74=0,"",$E$74)</f>
        <v>Плата за подключение (технологическое присоединение) к системе теплоснабжения (индивидуальная)</v>
      </c>
      <c r="AI74" s="1269" t="str">
        <f>IF($G$74=0,"",$G$74)</f>
        <v/>
      </c>
      <c r="AJ74" s="1269" t="str">
        <f>IF($J$74=0,"",$J$74)</f>
        <v/>
      </c>
      <c r="AK74" s="1269" t="str">
        <f>IF($K$74="нет","без дифференциации",IF($N$74=0,"",$N$74))</f>
        <v/>
      </c>
      <c r="AL74" s="1269" t="str">
        <f>IF($O$74="нет","без дифференциации",IF($R$74=0,"",$R$74))</f>
        <v/>
      </c>
      <c r="AM74" s="1269" t="str">
        <f>IF($S$74="нет","без дифференциации",IF($V$74=0,"",$V$74))</f>
        <v/>
      </c>
      <c r="AN74" s="1774">
        <f>$I$74</f>
        <v>0</v>
      </c>
      <c r="AO74" s="1269" t="str">
        <f>$I$74&amp;"."&amp;$M$74</f>
        <v>.</v>
      </c>
      <c r="AP74" s="1268" t="str">
        <f>$I$74&amp;"."&amp;$M$74&amp;"."&amp;$Q$74</f>
        <v>..</v>
      </c>
      <c r="AQ74" s="1268" t="str">
        <f>$I$74&amp;"."&amp;$M$74&amp;"."&amp;$Q$74&amp;"."&amp;$U$74</f>
        <v>...</v>
      </c>
      <c r="AR74" s="1469">
        <v>0</v>
      </c>
    </row>
    <row s="1855" customFormat="1" customHeight="1" ht="17.25">
      <c r="A75" s="323"/>
      <c r="C75" s="322"/>
      <c r="D75" s="2137"/>
      <c r="E75" s="2145"/>
      <c r="F75" s="2148"/>
      <c r="G75" s="2145"/>
      <c r="H75" s="2151"/>
      <c r="I75" s="2153"/>
      <c r="J75" s="2155"/>
      <c r="K75" s="2140"/>
      <c r="L75" s="2140"/>
      <c r="M75" s="2140"/>
      <c r="N75" s="2142"/>
      <c r="O75" s="2140"/>
      <c r="P75" s="2140"/>
      <c r="Q75" s="2140"/>
      <c r="R75" s="2143"/>
      <c r="S75" s="2140"/>
      <c r="T75" s="1936"/>
      <c r="U75" s="1936"/>
      <c r="V75" s="1936"/>
      <c r="W75" s="1937"/>
      <c r="X75" s="1268"/>
      <c r="Y75" s="1268"/>
      <c r="Z75" s="1268"/>
      <c r="AA75" s="1268"/>
      <c r="AB75" s="1268"/>
      <c r="AC75" s="1268"/>
      <c r="AD75" s="1268"/>
      <c r="AE75" s="1268"/>
      <c r="AF75" s="1268"/>
      <c r="AG75" s="1268"/>
      <c r="AH75" s="1268"/>
      <c r="AI75" s="1268"/>
      <c r="AJ75" s="1268"/>
      <c r="AK75" s="1268"/>
      <c r="AL75" s="1268"/>
      <c r="AM75" s="1268"/>
      <c r="AN75" s="1268"/>
      <c r="AO75" s="1268"/>
      <c r="AP75" s="1268"/>
      <c r="AQ75" s="1268"/>
      <c r="AR75" s="1469">
        <v>0</v>
      </c>
    </row>
    <row s="1855" customFormat="1" customHeight="1" ht="17.25">
      <c r="A76" s="323"/>
      <c r="C76" s="322"/>
      <c r="D76" s="2138"/>
      <c r="E76" s="2146"/>
      <c r="F76" s="2148"/>
      <c r="G76" s="2146"/>
      <c r="H76" s="2151"/>
      <c r="I76" s="2153"/>
      <c r="J76" s="2156"/>
      <c r="K76" s="2140"/>
      <c r="L76" s="2140"/>
      <c r="M76" s="2140"/>
      <c r="N76" s="2143"/>
      <c r="O76" s="2140"/>
      <c r="P76" s="1934"/>
      <c r="Q76" s="1936"/>
      <c r="R76" s="1936"/>
      <c r="S76" s="331"/>
      <c r="T76" s="331"/>
      <c r="U76" s="331"/>
      <c r="V76" s="331"/>
      <c r="W76" s="1937"/>
      <c r="X76" s="1268"/>
      <c r="Y76" s="1268"/>
      <c r="Z76" s="1268"/>
      <c r="AA76" s="1268"/>
      <c r="AB76" s="1268"/>
      <c r="AC76" s="1268"/>
      <c r="AD76" s="1268"/>
      <c r="AE76" s="1268"/>
      <c r="AF76" s="1268"/>
      <c r="AG76" s="1268"/>
      <c r="AH76" s="1268"/>
      <c r="AI76" s="1268"/>
      <c r="AJ76" s="1268"/>
      <c r="AK76" s="1268"/>
      <c r="AL76" s="1268"/>
      <c r="AM76" s="1268"/>
      <c r="AN76" s="1268"/>
      <c r="AO76" s="1268"/>
      <c r="AP76" s="1268"/>
      <c r="AQ76" s="1268"/>
      <c r="AR76" s="1469">
        <v>0</v>
      </c>
    </row>
    <row s="1855" customFormat="1" customHeight="1" ht="17.25">
      <c r="A77" s="323"/>
      <c r="C77" s="211"/>
      <c r="D77" s="2138"/>
      <c r="E77" s="2146"/>
      <c r="F77" s="2148"/>
      <c r="G77" s="2146"/>
      <c r="H77" s="2151"/>
      <c r="I77" s="2153"/>
      <c r="J77" s="2156"/>
      <c r="K77" s="2140"/>
      <c r="L77" s="1936"/>
      <c r="M77" s="1936"/>
      <c r="N77" s="1936"/>
      <c r="O77" s="1936"/>
      <c r="P77" s="1936"/>
      <c r="Q77" s="1936"/>
      <c r="R77" s="1936"/>
      <c r="S77" s="331"/>
      <c r="T77" s="331"/>
      <c r="U77" s="331"/>
      <c r="V77" s="331"/>
      <c r="W77" s="1937"/>
      <c r="Y77" s="1269"/>
      <c r="Z77" s="1269"/>
      <c r="AA77" s="1269"/>
      <c r="AB77" s="1269"/>
      <c r="AC77" s="1269"/>
      <c r="AD77" s="1269"/>
      <c r="AE77" s="1269"/>
      <c r="AF77" s="1269"/>
      <c r="AG77" s="1269"/>
      <c r="AH77" s="1269"/>
      <c r="AI77" s="1269"/>
      <c r="AJ77" s="1269"/>
      <c r="AK77" s="1269"/>
      <c r="AL77" s="1269"/>
      <c r="AM77" s="1269"/>
      <c r="AN77" s="1269"/>
      <c r="AO77" s="1269"/>
      <c r="AP77" s="1269"/>
      <c r="AQ77" s="1269"/>
      <c r="AR77" s="1469">
        <v>0</v>
      </c>
    </row>
    <row s="1855" customFormat="1" customHeight="1" ht="17.25">
      <c r="A78" s="323"/>
      <c r="C78" s="322"/>
      <c r="D78" s="2138"/>
      <c r="E78" s="2146"/>
      <c r="F78" s="2149"/>
      <c r="G78" s="2146"/>
      <c r="H78" s="1301"/>
      <c r="I78" s="1938"/>
      <c r="J78" s="1938"/>
      <c r="K78" s="1938"/>
      <c r="L78" s="1938"/>
      <c r="M78" s="1938"/>
      <c r="N78" s="1938"/>
      <c r="O78" s="1938"/>
      <c r="P78" s="1938"/>
      <c r="Q78" s="1938"/>
      <c r="R78" s="1938"/>
      <c r="S78" s="1303"/>
      <c r="T78" s="1303"/>
      <c r="U78" s="1303"/>
      <c r="V78" s="1303"/>
      <c r="W78" s="1939"/>
      <c r="X78" s="1268"/>
      <c r="Y78" s="1268"/>
      <c r="Z78" s="1268"/>
      <c r="AA78" s="1268"/>
      <c r="AB78" s="1268"/>
      <c r="AC78" s="1268"/>
      <c r="AD78" s="1268"/>
      <c r="AE78" s="1268"/>
      <c r="AF78" s="1268"/>
      <c r="AG78" s="1268"/>
      <c r="AH78" s="1268"/>
      <c r="AI78" s="1268"/>
      <c r="AJ78" s="1268"/>
      <c r="AK78" s="1268"/>
      <c r="AL78" s="1268"/>
      <c r="AM78" s="1268"/>
      <c r="AN78" s="1268"/>
      <c r="AO78" s="1268"/>
      <c r="AP78" s="1268"/>
      <c r="AQ78" s="1268"/>
      <c r="AR78" s="1469">
        <v>0</v>
      </c>
    </row>
    <row s="1855" customFormat="1" customHeight="1" ht="17.25" hidden="1">
      <c r="A79" s="323"/>
      <c r="C79" s="211"/>
      <c r="D79" s="2137">
        <v>10</v>
      </c>
      <c r="E79" s="2145" t="s">
        <v>248</v>
      </c>
      <c r="F79" s="2147" t="s">
        <v>19</v>
      </c>
      <c r="G79" s="2145"/>
      <c r="H79" s="2150"/>
      <c r="I79" s="2152"/>
      <c r="J79" s="2154"/>
      <c r="K79" s="2139"/>
      <c r="L79" s="2139"/>
      <c r="M79" s="2139"/>
      <c r="N79" s="2141"/>
      <c r="O79" s="2139"/>
      <c r="P79" s="2139"/>
      <c r="Q79" s="2139"/>
      <c r="R79" s="2144"/>
      <c r="S79" s="2139"/>
      <c r="T79" s="1933"/>
      <c r="U79" s="1933"/>
      <c r="V79" s="1935"/>
      <c r="W79" s="1298"/>
      <c r="X79" s="1269"/>
      <c r="Y79" s="1269"/>
      <c r="Z79" s="1269"/>
      <c r="AA79" s="1269"/>
      <c r="AB79" s="1269"/>
      <c r="AC79" s="1269" t="s">
        <v>249</v>
      </c>
      <c r="AD79" s="1269" t="s">
        <v>250</v>
      </c>
      <c r="AE79" s="1269" t="s">
        <v>251</v>
      </c>
      <c r="AF79" s="1269" t="s">
        <v>252</v>
      </c>
      <c r="AG79" s="1269" t="s">
        <v>253</v>
      </c>
      <c r="AH79" s="1269" t="str">
        <f>IF($E$79=0,"",$E$79)</f>
        <v>Предельный уровень цены на тепловую энергию (мощность), поставляемую теплоснабжающими организациями потребителям</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774">
        <f>$I$79</f>
        <v>0</v>
      </c>
      <c r="AO79" s="1269" t="str">
        <f>$I$79&amp;"."&amp;$M$79</f>
        <v>.</v>
      </c>
      <c r="AP79" s="1268" t="str">
        <f>$I$79&amp;"."&amp;$M$79&amp;"."&amp;$Q$79</f>
        <v>..</v>
      </c>
      <c r="AQ79" s="1268" t="str">
        <f>$I$79&amp;"."&amp;$M$79&amp;"."&amp;$Q$79&amp;"."&amp;$U$79</f>
        <v>...</v>
      </c>
      <c r="AR79" s="1469">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936"/>
      <c r="U80" s="1936"/>
      <c r="V80" s="1936"/>
      <c r="W80" s="1937"/>
      <c r="X80" s="1268"/>
      <c r="Y80" s="1268"/>
      <c r="Z80" s="1268"/>
      <c r="AA80" s="1268"/>
      <c r="AB80" s="1268"/>
      <c r="AC80" s="1268"/>
      <c r="AD80" s="1268"/>
      <c r="AE80" s="1268"/>
      <c r="AF80" s="1268"/>
      <c r="AG80" s="1268"/>
      <c r="AH80" s="1268"/>
      <c r="AI80" s="1268"/>
      <c r="AJ80" s="1268"/>
      <c r="AK80" s="1268"/>
      <c r="AL80" s="1268"/>
      <c r="AM80" s="1268"/>
      <c r="AN80" s="1268"/>
      <c r="AO80" s="1268"/>
      <c r="AP80" s="1268"/>
      <c r="AQ80" s="1268"/>
      <c r="AR80" s="1469">
        <v>0</v>
      </c>
    </row>
    <row s="1855" customFormat="1" customHeight="1" ht="17.25" hidden="1">
      <c r="A81" s="323"/>
      <c r="C81" s="322"/>
      <c r="D81" s="2138"/>
      <c r="E81" s="2146"/>
      <c r="F81" s="2148"/>
      <c r="G81" s="2146"/>
      <c r="H81" s="2151"/>
      <c r="I81" s="2153"/>
      <c r="J81" s="2156"/>
      <c r="K81" s="2140"/>
      <c r="L81" s="2140"/>
      <c r="M81" s="2140"/>
      <c r="N81" s="2143"/>
      <c r="O81" s="2140"/>
      <c r="P81" s="1934"/>
      <c r="Q81" s="1936"/>
      <c r="R81" s="1936"/>
      <c r="S81" s="331"/>
      <c r="T81" s="331"/>
      <c r="U81" s="331"/>
      <c r="V81" s="331"/>
      <c r="W81" s="1937"/>
      <c r="X81" s="1268"/>
      <c r="Y81" s="1268"/>
      <c r="Z81" s="1268"/>
      <c r="AA81" s="1268"/>
      <c r="AB81" s="1268"/>
      <c r="AC81" s="1268"/>
      <c r="AD81" s="1268"/>
      <c r="AE81" s="1268"/>
      <c r="AF81" s="1268"/>
      <c r="AG81" s="1268"/>
      <c r="AH81" s="1268"/>
      <c r="AI81" s="1268"/>
      <c r="AJ81" s="1268"/>
      <c r="AK81" s="1268"/>
      <c r="AL81" s="1268"/>
      <c r="AM81" s="1268"/>
      <c r="AN81" s="1268"/>
      <c r="AO81" s="1268"/>
      <c r="AP81" s="1268"/>
      <c r="AQ81" s="1268"/>
      <c r="AR81" s="1469">
        <v>0</v>
      </c>
    </row>
    <row s="1855" customFormat="1" customHeight="1" ht="17.25" hidden="1">
      <c r="A82" s="323"/>
      <c r="C82" s="211"/>
      <c r="D82" s="2138"/>
      <c r="E82" s="2146"/>
      <c r="F82" s="2148"/>
      <c r="G82" s="2146"/>
      <c r="H82" s="2151"/>
      <c r="I82" s="2153"/>
      <c r="J82" s="2156"/>
      <c r="K82" s="2140"/>
      <c r="L82" s="1936"/>
      <c r="M82" s="1936"/>
      <c r="N82" s="1936"/>
      <c r="O82" s="1936"/>
      <c r="P82" s="1936"/>
      <c r="Q82" s="1936"/>
      <c r="R82" s="1936"/>
      <c r="S82" s="331"/>
      <c r="T82" s="331"/>
      <c r="U82" s="331"/>
      <c r="V82" s="331"/>
      <c r="W82" s="1937"/>
      <c r="Y82" s="1269"/>
      <c r="Z82" s="1269"/>
      <c r="AA82" s="1269"/>
      <c r="AB82" s="1269"/>
      <c r="AC82" s="1269"/>
      <c r="AD82" s="1269"/>
      <c r="AE82" s="1269"/>
      <c r="AF82" s="1269"/>
      <c r="AG82" s="1269"/>
      <c r="AH82" s="1269"/>
      <c r="AI82" s="1269"/>
      <c r="AJ82" s="1269"/>
      <c r="AK82" s="1269"/>
      <c r="AL82" s="1269"/>
      <c r="AM82" s="1269"/>
      <c r="AN82" s="1269"/>
      <c r="AO82" s="1269"/>
      <c r="AP82" s="1269"/>
      <c r="AQ82" s="1269"/>
      <c r="AR82" s="1469">
        <v>0</v>
      </c>
    </row>
    <row s="1855" customFormat="1" customHeight="1" ht="17.25" hidden="1">
      <c r="A83" s="323"/>
      <c r="C83" s="322"/>
      <c r="D83" s="2138"/>
      <c r="E83" s="2146"/>
      <c r="F83" s="2149"/>
      <c r="G83" s="2146"/>
      <c r="H83" s="1301"/>
      <c r="I83" s="1938"/>
      <c r="J83" s="1938"/>
      <c r="K83" s="1938"/>
      <c r="L83" s="1938"/>
      <c r="M83" s="1938"/>
      <c r="N83" s="1938"/>
      <c r="O83" s="1938"/>
      <c r="P83" s="1938"/>
      <c r="Q83" s="1938"/>
      <c r="R83" s="1938"/>
      <c r="S83" s="1303"/>
      <c r="T83" s="1303"/>
      <c r="U83" s="1303"/>
      <c r="V83" s="1303"/>
      <c r="W83" s="1939"/>
      <c r="X83" s="1268"/>
      <c r="Y83" s="1268"/>
      <c r="Z83" s="1268"/>
      <c r="AA83" s="1268"/>
      <c r="AB83" s="1268"/>
      <c r="AC83" s="1268"/>
      <c r="AD83" s="1268"/>
      <c r="AE83" s="1268"/>
      <c r="AF83" s="1268"/>
      <c r="AG83" s="1268"/>
      <c r="AH83" s="1268"/>
      <c r="AI83" s="1268"/>
      <c r="AJ83" s="1268"/>
      <c r="AK83" s="1268"/>
      <c r="AL83" s="1268"/>
      <c r="AM83" s="1268"/>
      <c r="AN83" s="1268"/>
      <c r="AO83" s="1268"/>
      <c r="AP83" s="1268"/>
      <c r="AQ83" s="1268"/>
      <c r="AR83" s="1469">
        <v>0</v>
      </c>
    </row>
    <row customHeight="1" ht="11.25">
      <c r="AR84" s="106">
        <v>0</v>
      </c>
    </row>
    <row customHeight="1" ht="11.25">
      <c r="E85" s="2176" t="s">
        <v>254</v>
      </c>
      <c r="F85" s="2176"/>
      <c r="G85" s="2176"/>
      <c r="H85" s="2176"/>
      <c r="I85" s="2176"/>
      <c r="J85" s="2176"/>
      <c r="K85" s="2176"/>
      <c r="L85" s="2176"/>
      <c r="M85" s="2176"/>
      <c r="N85" s="2176"/>
      <c r="O85" s="2176"/>
      <c r="P85" s="2176"/>
      <c r="Q85" s="2176"/>
      <c r="R85" s="2176"/>
      <c r="S85" s="2176"/>
      <c r="T85" s="2176"/>
      <c r="U85" s="2176"/>
      <c r="V85" s="2176"/>
      <c r="W85" s="2176"/>
      <c r="AR85" s="106">
        <v>0</v>
      </c>
    </row>
    <row customHeight="1" ht="36.75">
      <c r="E86" s="2174" t="s">
        <v>255</v>
      </c>
      <c r="F86" s="2174"/>
      <c r="G86" s="2175"/>
      <c r="H86" s="2175"/>
      <c r="I86" s="2175"/>
      <c r="J86" s="2175"/>
      <c r="K86" s="2175"/>
      <c r="L86" s="2175"/>
      <c r="M86" s="2175"/>
      <c r="N86" s="2175"/>
      <c r="O86" s="2175"/>
      <c r="P86" s="2175"/>
      <c r="Q86" s="2175"/>
      <c r="R86" s="2175"/>
      <c r="S86" s="2175"/>
      <c r="T86" s="2175"/>
      <c r="U86" s="2175"/>
      <c r="V86" s="2175"/>
      <c r="W86" s="2175"/>
      <c r="AR86" s="106">
        <v>0</v>
      </c>
    </row>
    <row customHeight="1" ht="28.5">
      <c r="E87" s="2174" t="s">
        <v>256</v>
      </c>
      <c r="F87" s="2174"/>
      <c r="G87" s="2175"/>
      <c r="H87" s="2175"/>
      <c r="I87" s="2175"/>
      <c r="J87" s="2175"/>
      <c r="K87" s="2175"/>
      <c r="L87" s="2175"/>
      <c r="M87" s="2175"/>
      <c r="N87" s="2175"/>
      <c r="O87" s="2175"/>
      <c r="P87" s="2175"/>
      <c r="Q87" s="2175"/>
      <c r="R87" s="2175"/>
      <c r="S87" s="2175"/>
      <c r="T87" s="2175"/>
      <c r="U87" s="2175"/>
      <c r="V87" s="2175"/>
      <c r="W87" s="2175"/>
      <c r="AR87" s="106">
        <v>0</v>
      </c>
    </row>
    <row customHeight="1" ht="27">
      <c r="E88" s="2174" t="s">
        <v>257</v>
      </c>
      <c r="F88" s="2174"/>
      <c r="G88" s="2175"/>
      <c r="H88" s="2175"/>
      <c r="I88" s="2175"/>
      <c r="J88" s="2175"/>
      <c r="K88" s="2175"/>
      <c r="L88" s="2175"/>
      <c r="M88" s="2175"/>
      <c r="N88" s="2175"/>
      <c r="O88" s="2175"/>
      <c r="P88" s="2175"/>
      <c r="Q88" s="2175"/>
      <c r="R88" s="2175"/>
      <c r="S88" s="2175"/>
      <c r="T88" s="2175"/>
      <c r="U88" s="2175"/>
      <c r="V88" s="2175"/>
      <c r="W88" s="2175"/>
      <c r="AR88" s="106">
        <v>0</v>
      </c>
    </row>
    <row customHeight="1" ht="17.25">
      <c r="E89" s="2174" t="s">
        <v>258</v>
      </c>
      <c r="F89" s="2174"/>
      <c r="G89" s="2175"/>
      <c r="H89" s="2175"/>
      <c r="I89" s="2175"/>
      <c r="J89" s="2175"/>
      <c r="K89" s="2175"/>
      <c r="L89" s="2175"/>
      <c r="M89" s="2175"/>
      <c r="N89" s="2175"/>
      <c r="O89" s="2175"/>
      <c r="P89" s="2175"/>
      <c r="Q89" s="2175"/>
      <c r="R89" s="2175"/>
      <c r="S89" s="2175"/>
      <c r="T89" s="2175"/>
      <c r="U89" s="2175"/>
      <c r="V89" s="2175"/>
      <c r="W89" s="2175"/>
      <c r="AR89" s="106">
        <v>0</v>
      </c>
    </row>
    <row customHeight="1" ht="15">
      <c r="E90" s="342"/>
      <c r="F90" s="1287"/>
      <c r="G90" s="159"/>
      <c r="H90" s="159"/>
      <c r="I90" s="159"/>
      <c r="J90" s="159"/>
      <c r="K90" s="159"/>
      <c r="L90" s="159"/>
      <c r="M90" s="159"/>
      <c r="N90" s="159"/>
      <c r="O90" s="159"/>
      <c r="P90" s="159"/>
      <c r="Q90" s="159"/>
      <c r="R90" s="159"/>
      <c r="S90" s="159"/>
      <c r="T90" s="159"/>
      <c r="U90" s="159"/>
      <c r="V90" s="159"/>
      <c r="W90" s="159"/>
      <c r="AR90" s="106">
        <v>0</v>
      </c>
    </row>
    <row customHeight="1" ht="15">
      <c r="E91" s="2176" t="s">
        <v>259</v>
      </c>
      <c r="F91" s="2176"/>
      <c r="G91" s="2176"/>
      <c r="H91" s="2176"/>
      <c r="I91" s="2176"/>
      <c r="J91" s="2176"/>
      <c r="K91" s="2176"/>
      <c r="L91" s="2176"/>
      <c r="M91" s="2176"/>
      <c r="N91" s="2176"/>
      <c r="O91" s="2176"/>
      <c r="P91" s="2176"/>
      <c r="Q91" s="2176"/>
      <c r="R91" s="2176"/>
      <c r="S91" s="2176"/>
      <c r="T91" s="2176"/>
      <c r="U91" s="2176"/>
      <c r="V91" s="2176"/>
      <c r="W91" s="2176"/>
      <c r="AR91" s="106">
        <v>0</v>
      </c>
    </row>
    <row customHeight="1" ht="17.25">
      <c r="E92" s="2174" t="s">
        <v>260</v>
      </c>
      <c r="F92" s="2174"/>
      <c r="G92" s="2175"/>
      <c r="H92" s="2175"/>
      <c r="I92" s="2175"/>
      <c r="J92" s="2175"/>
      <c r="K92" s="2175"/>
      <c r="L92" s="2175"/>
      <c r="M92" s="2175"/>
      <c r="N92" s="2175"/>
      <c r="O92" s="2175"/>
      <c r="P92" s="2175"/>
      <c r="Q92" s="2175"/>
      <c r="R92" s="2175"/>
      <c r="S92" s="2175"/>
      <c r="T92" s="2175"/>
      <c r="U92" s="2175"/>
      <c r="V92" s="2175"/>
      <c r="W92" s="2175"/>
      <c r="AR92" s="106">
        <v>0</v>
      </c>
    </row>
    <row customHeight="1" ht="17.25">
      <c r="E93" s="2174" t="s">
        <v>261</v>
      </c>
      <c r="F93" s="2174"/>
      <c r="G93" s="2175"/>
      <c r="H93" s="2175"/>
      <c r="I93" s="2175"/>
      <c r="J93" s="2175"/>
      <c r="K93" s="2175"/>
      <c r="L93" s="2175"/>
      <c r="M93" s="2175"/>
      <c r="N93" s="2175"/>
      <c r="O93" s="2175"/>
      <c r="P93" s="2175"/>
      <c r="Q93" s="2175"/>
      <c r="R93" s="2175"/>
      <c r="S93" s="2175"/>
      <c r="T93" s="2175"/>
      <c r="U93" s="2175"/>
      <c r="V93" s="2175"/>
      <c r="W93" s="2175"/>
      <c r="AR93" s="106">
        <v>0</v>
      </c>
    </row>
    <row s="1855" customFormat="1" customHeight="1" ht="11.25" hidden="1">
      <c r="A94" s="279"/>
      <c r="B94" s="279"/>
      <c r="Y94" s="1261"/>
      <c r="Z94" s="1261"/>
      <c r="AA94" s="1261"/>
      <c r="AB94" s="1261"/>
      <c r="AC94" s="1261"/>
      <c r="AD94" s="1261"/>
      <c r="AE94" s="1261"/>
      <c r="AF94" s="1261"/>
      <c r="AG94" s="1261"/>
      <c r="AH94" s="1261"/>
      <c r="AI94" s="1261"/>
      <c r="AJ94" s="1261"/>
      <c r="AK94" s="1261"/>
      <c r="AL94" s="1261"/>
      <c r="AM94" s="1261"/>
      <c r="AN94" s="1261"/>
      <c r="AO94" s="1261"/>
      <c r="AP94" s="1261"/>
      <c r="AQ94" s="1261"/>
      <c r="AR94" s="1352">
        <v>0</v>
      </c>
    </row>
    <row s="1855" customFormat="1" customHeight="1" ht="17.25" hidden="1">
      <c r="A95" s="323"/>
      <c r="C95" s="211"/>
      <c r="D95" s="2137">
        <v>1</v>
      </c>
      <c r="E95" s="2145" t="s">
        <v>262</v>
      </c>
      <c r="F95" s="2147" t="s">
        <v>19</v>
      </c>
      <c r="G95" s="2145"/>
      <c r="H95" s="2150"/>
      <c r="I95" s="2152"/>
      <c r="J95" s="2154"/>
      <c r="K95" s="2139"/>
      <c r="L95" s="2139"/>
      <c r="M95" s="2139"/>
      <c r="N95" s="2141"/>
      <c r="O95" s="2139"/>
      <c r="P95" s="2139"/>
      <c r="Q95" s="2139"/>
      <c r="R95" s="2144"/>
      <c r="S95" s="2139"/>
      <c r="T95" s="1472"/>
      <c r="U95" s="1472"/>
      <c r="V95" s="1474"/>
      <c r="W95" s="1298"/>
      <c r="Y95" s="1269"/>
      <c r="Z95" s="1269"/>
      <c r="AA95" s="1269"/>
      <c r="AB95" s="1269"/>
      <c r="AC95" s="1269" t="s">
        <v>263</v>
      </c>
      <c r="AD95" s="1269" t="s">
        <v>264</v>
      </c>
      <c r="AE95" s="1269" t="s">
        <v>265</v>
      </c>
      <c r="AF95" s="1269" t="s">
        <v>266</v>
      </c>
      <c r="AG95" s="1269"/>
      <c r="AH95" s="1269" t="str">
        <f>IF($E$95=0,"",$E$95)</f>
        <v>Тариф на питьевую воду (питьевое водоснабжение)</v>
      </c>
      <c r="AI95" s="1269" t="str">
        <f>IF($G$95=0,"",$G$95)</f>
        <v/>
      </c>
      <c r="AJ95" s="1269" t="str">
        <f>IF($J$95=0,"",$J$95)</f>
        <v/>
      </c>
      <c r="AK95" s="1269" t="str">
        <f>IF($K$95="нет","без дифференциации",IF($N$95=0,"",$N$95))</f>
        <v/>
      </c>
      <c r="AL95" s="1269" t="str">
        <f>IF($O$95="нет","без дифференциации",IF($R$95=0,"",$R$95))</f>
        <v/>
      </c>
      <c r="AM95" s="1269" t="str">
        <f>IF($S$95="нет","без дифференциации",IF($V$95=0,"",$V$95))</f>
        <v/>
      </c>
      <c r="AN95" s="1269">
        <f>$I$95</f>
        <v>0</v>
      </c>
      <c r="AO95" s="1269" t="str">
        <f>$I$95&amp;"."&amp;$M$95</f>
        <v>.</v>
      </c>
      <c r="AP95" s="1269" t="str">
        <f>$I$95&amp;"."&amp;$M$95&amp;"."&amp;$Q$95</f>
        <v>..</v>
      </c>
      <c r="AQ95" s="1269" t="str">
        <f>$I$95&amp;"."&amp;$M$95&amp;"."&amp;$Q$95&amp;"."&amp;$U$95</f>
        <v>...</v>
      </c>
      <c r="AR95" s="1352">
        <v>0</v>
      </c>
    </row>
    <row s="1855" customFormat="1" customHeight="1" ht="17.25" hidden="1">
      <c r="A96" s="323"/>
      <c r="C96" s="322"/>
      <c r="D96" s="2137"/>
      <c r="E96" s="2145"/>
      <c r="F96" s="2148"/>
      <c r="G96" s="2145"/>
      <c r="H96" s="2151"/>
      <c r="I96" s="2153"/>
      <c r="J96" s="2155"/>
      <c r="K96" s="2140"/>
      <c r="L96" s="2140"/>
      <c r="M96" s="2140"/>
      <c r="N96" s="2142"/>
      <c r="O96" s="2140"/>
      <c r="P96" s="2140"/>
      <c r="Q96" s="2140"/>
      <c r="R96" s="2143"/>
      <c r="S96" s="2140"/>
      <c r="T96" s="1299"/>
      <c r="U96" s="1299"/>
      <c r="V96" s="1299"/>
      <c r="W96" s="1300"/>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211"/>
      <c r="D97" s="2137"/>
      <c r="E97" s="2145"/>
      <c r="F97" s="2148"/>
      <c r="G97" s="2145"/>
      <c r="H97" s="2151"/>
      <c r="I97" s="2153"/>
      <c r="J97" s="2156"/>
      <c r="K97" s="2140"/>
      <c r="L97" s="2140"/>
      <c r="M97" s="2140"/>
      <c r="N97" s="2143"/>
      <c r="O97" s="2140"/>
      <c r="P97" s="1473"/>
      <c r="Q97" s="1299"/>
      <c r="R97" s="1299"/>
      <c r="S97" s="331"/>
      <c r="T97" s="331"/>
      <c r="U97" s="331"/>
      <c r="V97" s="331"/>
      <c r="W97" s="1300"/>
      <c r="Y97" s="1269"/>
      <c r="Z97" s="1269"/>
      <c r="AA97" s="1269"/>
      <c r="AB97" s="1269"/>
      <c r="AC97" s="1269"/>
      <c r="AD97" s="1269"/>
      <c r="AE97" s="1269"/>
      <c r="AF97" s="1269"/>
      <c r="AG97" s="1269"/>
      <c r="AH97" s="1269"/>
      <c r="AI97" s="1269"/>
      <c r="AJ97" s="1269"/>
      <c r="AK97" s="1269"/>
      <c r="AL97" s="1269"/>
      <c r="AM97" s="1269"/>
      <c r="AN97" s="1269"/>
      <c r="AO97" s="1269"/>
      <c r="AP97" s="1269"/>
      <c r="AQ97" s="1269"/>
      <c r="AR97" s="1443">
        <v>0</v>
      </c>
    </row>
    <row s="1855" customFormat="1" customHeight="1" ht="17.25" hidden="1">
      <c r="A98" s="323"/>
      <c r="C98" s="322"/>
      <c r="D98" s="2137"/>
      <c r="E98" s="2145"/>
      <c r="F98" s="2148"/>
      <c r="G98" s="2145"/>
      <c r="H98" s="2151"/>
      <c r="I98" s="2153"/>
      <c r="J98" s="2156"/>
      <c r="K98" s="2140"/>
      <c r="L98" s="1299"/>
      <c r="M98" s="1299"/>
      <c r="N98" s="1299"/>
      <c r="O98" s="1299"/>
      <c r="P98" s="1299"/>
      <c r="Q98" s="1299"/>
      <c r="R98" s="1299"/>
      <c r="S98" s="331"/>
      <c r="T98" s="331"/>
      <c r="U98" s="331"/>
      <c r="V98" s="331"/>
      <c r="W98" s="1300"/>
      <c r="Y98" s="1261"/>
      <c r="Z98" s="1261"/>
      <c r="AA98" s="1261"/>
      <c r="AB98" s="1261"/>
      <c r="AC98" s="1261"/>
      <c r="AD98" s="1261"/>
      <c r="AE98" s="1261"/>
      <c r="AF98" s="1261"/>
      <c r="AG98" s="1261"/>
      <c r="AH98" s="1261"/>
      <c r="AI98" s="1261"/>
      <c r="AJ98" s="1261"/>
      <c r="AK98" s="1261"/>
      <c r="AL98" s="1261"/>
      <c r="AM98" s="1261"/>
      <c r="AN98" s="1261"/>
      <c r="AO98" s="1261"/>
      <c r="AP98" s="1261"/>
      <c r="AQ98" s="1261"/>
      <c r="AR98" s="1443">
        <v>0</v>
      </c>
    </row>
    <row s="1855" customFormat="1" customHeight="1" ht="17.25" hidden="1">
      <c r="A99" s="323"/>
      <c r="C99" s="322"/>
      <c r="D99" s="2138"/>
      <c r="E99" s="2146"/>
      <c r="F99" s="2149"/>
      <c r="G99" s="2146"/>
      <c r="H99" s="1301"/>
      <c r="I99" s="1302"/>
      <c r="J99" s="1302"/>
      <c r="K99" s="1302"/>
      <c r="L99" s="1302"/>
      <c r="M99" s="1302"/>
      <c r="N99" s="1302"/>
      <c r="O99" s="1302"/>
      <c r="P99" s="1302"/>
      <c r="Q99" s="1302"/>
      <c r="R99" s="1302"/>
      <c r="S99" s="1303"/>
      <c r="T99" s="1303"/>
      <c r="U99" s="1303"/>
      <c r="V99" s="1303"/>
      <c r="W99" s="1304"/>
      <c r="Y99" s="1261"/>
      <c r="Z99" s="1261"/>
      <c r="AA99" s="1261"/>
      <c r="AB99" s="1261"/>
      <c r="AC99" s="1261"/>
      <c r="AD99" s="1261"/>
      <c r="AE99" s="1261"/>
      <c r="AF99" s="1261"/>
      <c r="AG99" s="1261"/>
      <c r="AH99" s="1261"/>
      <c r="AI99" s="1261"/>
      <c r="AJ99" s="1261"/>
      <c r="AK99" s="1261"/>
      <c r="AL99" s="1261"/>
      <c r="AM99" s="1261"/>
      <c r="AN99" s="1261"/>
      <c r="AO99" s="1261"/>
      <c r="AP99" s="1261"/>
      <c r="AQ99" s="1261"/>
      <c r="AR99" s="1352">
        <v>0</v>
      </c>
    </row>
    <row s="1855" customFormat="1" customHeight="1" ht="17.25" hidden="1">
      <c r="A100" s="323"/>
      <c r="C100" s="211"/>
      <c r="D100" s="2137">
        <v>2</v>
      </c>
      <c r="E100" s="2145" t="s">
        <v>267</v>
      </c>
      <c r="F100" s="2147" t="s">
        <v>19</v>
      </c>
      <c r="G100" s="2145"/>
      <c r="H100" s="2150"/>
      <c r="I100" s="2152"/>
      <c r="J100" s="2154"/>
      <c r="K100" s="2139"/>
      <c r="L100" s="2139"/>
      <c r="M100" s="2139"/>
      <c r="N100" s="2141"/>
      <c r="O100" s="2139"/>
      <c r="P100" s="2139"/>
      <c r="Q100" s="2139"/>
      <c r="R100" s="2144"/>
      <c r="S100" s="2139"/>
      <c r="T100" s="1445"/>
      <c r="U100" s="1445"/>
      <c r="V100" s="1447"/>
      <c r="W100" s="1298"/>
      <c r="X100" s="1269"/>
      <c r="Y100" s="1269"/>
      <c r="Z100" s="1269"/>
      <c r="AA100" s="1269"/>
      <c r="AB100" s="1269"/>
      <c r="AC100" s="1269" t="s">
        <v>268</v>
      </c>
      <c r="AD100" s="1269" t="s">
        <v>269</v>
      </c>
      <c r="AE100" s="1269" t="s">
        <v>270</v>
      </c>
      <c r="AF100" s="1269" t="s">
        <v>271</v>
      </c>
      <c r="AG100" s="1269"/>
      <c r="AH100" s="1269" t="str">
        <f>IF($E$100=0,"",$E$100)</f>
        <v>Тариф на техническую воду</v>
      </c>
      <c r="AI100" s="1269" t="str">
        <f>IF($G$100=0,"",$G$100)</f>
        <v/>
      </c>
      <c r="AJ100" s="1269" t="str">
        <f>IF($J$100=0,"",$J$100)</f>
        <v/>
      </c>
      <c r="AK100" s="1269" t="str">
        <f>IF($K$100="нет","без дифференциации",IF($N$100=0,"",$N$100))</f>
        <v/>
      </c>
      <c r="AL100" s="1269" t="str">
        <f>IF($O$100="нет","без дифференциации",IF($R$100=0,"",$R$100))</f>
        <v/>
      </c>
      <c r="AM100" s="1269" t="str">
        <f>IF($S$100="нет","без дифференциации",IF($V$100=0,"",$V$100))</f>
        <v/>
      </c>
      <c r="AN100" s="1774">
        <f>$I$100</f>
        <v>0</v>
      </c>
      <c r="AO100" s="1269" t="str">
        <f>$I$100&amp;"."&amp;$M$100</f>
        <v>.</v>
      </c>
      <c r="AP100" s="1261" t="str">
        <f>$I$100&amp;"."&amp;$M$100&amp;"."&amp;$Q$100</f>
        <v>..</v>
      </c>
      <c r="AQ100" s="1261" t="str">
        <f>$I$100&amp;"."&amp;$M$100&amp;"."&amp;$Q$100&amp;"."&amp;$U$100</f>
        <v>...</v>
      </c>
      <c r="AR100" s="1352">
        <v>0</v>
      </c>
    </row>
    <row s="1855" customFormat="1" customHeight="1" ht="17.25" hidden="1">
      <c r="A101" s="323"/>
      <c r="C101" s="322"/>
      <c r="D101" s="2137"/>
      <c r="E101" s="2145"/>
      <c r="F101" s="2148"/>
      <c r="G101" s="2145"/>
      <c r="H101" s="2151"/>
      <c r="I101" s="2153"/>
      <c r="J101" s="2155"/>
      <c r="K101" s="2140"/>
      <c r="L101" s="2140"/>
      <c r="M101" s="2140"/>
      <c r="N101" s="2142"/>
      <c r="O101" s="2140"/>
      <c r="P101" s="2140"/>
      <c r="Q101" s="2140"/>
      <c r="R101" s="2143"/>
      <c r="S101" s="2140"/>
      <c r="T101" s="1299"/>
      <c r="U101" s="1299"/>
      <c r="V101" s="1299"/>
      <c r="W101" s="1300"/>
      <c r="X101" s="1261"/>
      <c r="Y101" s="1261"/>
      <c r="Z101" s="1261"/>
      <c r="AA101" s="1261"/>
      <c r="AB101" s="1261"/>
      <c r="AC101" s="1261"/>
      <c r="AD101" s="1261"/>
      <c r="AE101" s="1261"/>
      <c r="AF101" s="1261"/>
      <c r="AG101" s="1261"/>
      <c r="AH101" s="1261"/>
      <c r="AI101" s="1261"/>
      <c r="AJ101" s="1261"/>
      <c r="AK101" s="1261"/>
      <c r="AL101" s="1261"/>
      <c r="AM101" s="1261"/>
      <c r="AN101" s="1261"/>
      <c r="AO101" s="1261"/>
      <c r="AP101" s="1261"/>
      <c r="AQ101" s="1261"/>
      <c r="AR101" s="1352">
        <v>0</v>
      </c>
    </row>
    <row s="1855" customFormat="1" customHeight="1" ht="17.25" hidden="1">
      <c r="A102" s="323"/>
      <c r="C102" s="322"/>
      <c r="D102" s="2138"/>
      <c r="E102" s="2146"/>
      <c r="F102" s="2148"/>
      <c r="G102" s="2146"/>
      <c r="H102" s="2151"/>
      <c r="I102" s="2153"/>
      <c r="J102" s="2156"/>
      <c r="K102" s="2140"/>
      <c r="L102" s="2140"/>
      <c r="M102" s="2140"/>
      <c r="N102" s="2143"/>
      <c r="O102" s="2140"/>
      <c r="P102" s="1446"/>
      <c r="Q102" s="1299"/>
      <c r="R102" s="1299"/>
      <c r="S102" s="331"/>
      <c r="T102" s="331"/>
      <c r="U102" s="331"/>
      <c r="V102" s="331"/>
      <c r="W102" s="1300"/>
      <c r="X102" s="1261"/>
      <c r="Y102" s="1261"/>
      <c r="Z102" s="1261"/>
      <c r="AA102" s="1261"/>
      <c r="AB102" s="1261"/>
      <c r="AC102" s="1261"/>
      <c r="AD102" s="1261"/>
      <c r="AE102" s="1261"/>
      <c r="AF102" s="1261"/>
      <c r="AG102" s="1261"/>
      <c r="AH102" s="1261"/>
      <c r="AI102" s="1261"/>
      <c r="AJ102" s="1261"/>
      <c r="AK102" s="1261"/>
      <c r="AL102" s="1261"/>
      <c r="AM102" s="1261"/>
      <c r="AN102" s="1261"/>
      <c r="AO102" s="1261"/>
      <c r="AP102" s="1261"/>
      <c r="AQ102" s="1261"/>
      <c r="AR102" s="1352">
        <v>0</v>
      </c>
    </row>
    <row s="1855" customFormat="1" customHeight="1" ht="17.25" hidden="1">
      <c r="A103" s="323"/>
      <c r="C103" s="322"/>
      <c r="D103" s="2138"/>
      <c r="E103" s="2146"/>
      <c r="F103" s="2148"/>
      <c r="G103" s="2146"/>
      <c r="H103" s="2151"/>
      <c r="I103" s="2153"/>
      <c r="J103" s="2156"/>
      <c r="K103" s="2140"/>
      <c r="L103" s="1299"/>
      <c r="M103" s="1299"/>
      <c r="N103" s="1299"/>
      <c r="O103" s="1299"/>
      <c r="P103" s="1299"/>
      <c r="Q103" s="1299"/>
      <c r="R103" s="1299"/>
      <c r="S103" s="331"/>
      <c r="T103" s="331"/>
      <c r="U103" s="331"/>
      <c r="V103" s="331"/>
      <c r="W103" s="1300"/>
      <c r="X103" s="1261"/>
      <c r="Y103" s="1261"/>
      <c r="Z103" s="1261"/>
      <c r="AA103" s="1261"/>
      <c r="AB103" s="1261"/>
      <c r="AC103" s="1261"/>
      <c r="AD103" s="1261"/>
      <c r="AE103" s="1261"/>
      <c r="AF103" s="1261"/>
      <c r="AG103" s="1261"/>
      <c r="AH103" s="1261"/>
      <c r="AI103" s="1261"/>
      <c r="AJ103" s="1261"/>
      <c r="AK103" s="1261"/>
      <c r="AL103" s="1261"/>
      <c r="AM103" s="1261"/>
      <c r="AN103" s="1261"/>
      <c r="AO103" s="1261"/>
      <c r="AP103" s="1261"/>
      <c r="AQ103" s="1261"/>
      <c r="AR103" s="1352">
        <v>0</v>
      </c>
    </row>
    <row s="1855" customFormat="1" customHeight="1" ht="17.25" hidden="1">
      <c r="A104" s="323"/>
      <c r="C104" s="322"/>
      <c r="D104" s="2138"/>
      <c r="E104" s="2146"/>
      <c r="F104" s="2149"/>
      <c r="G104" s="2146"/>
      <c r="H104" s="1301"/>
      <c r="I104" s="1302"/>
      <c r="J104" s="1302"/>
      <c r="K104" s="1302"/>
      <c r="L104" s="1302"/>
      <c r="M104" s="1302"/>
      <c r="N104" s="1302"/>
      <c r="O104" s="1302"/>
      <c r="P104" s="1302"/>
      <c r="Q104" s="1302"/>
      <c r="R104" s="1302"/>
      <c r="S104" s="1303"/>
      <c r="T104" s="1303"/>
      <c r="U104" s="1303"/>
      <c r="V104" s="1303"/>
      <c r="W104" s="1304"/>
      <c r="X104" s="1261"/>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352">
        <v>0</v>
      </c>
    </row>
    <row s="1855" customFormat="1" customHeight="1" ht="17.25" hidden="1">
      <c r="A105" s="323"/>
      <c r="C105" s="211"/>
      <c r="D105" s="2137">
        <v>3</v>
      </c>
      <c r="E105" s="2145" t="s">
        <v>272</v>
      </c>
      <c r="F105" s="2147" t="s">
        <v>19</v>
      </c>
      <c r="G105" s="2145"/>
      <c r="H105" s="2150"/>
      <c r="I105" s="2152"/>
      <c r="J105" s="2154"/>
      <c r="K105" s="2139"/>
      <c r="L105" s="2139"/>
      <c r="M105" s="2139"/>
      <c r="N105" s="2141"/>
      <c r="O105" s="2139"/>
      <c r="P105" s="2139"/>
      <c r="Q105" s="2139"/>
      <c r="R105" s="2144"/>
      <c r="S105" s="2139"/>
      <c r="T105" s="1445"/>
      <c r="U105" s="1445"/>
      <c r="V105" s="1447"/>
      <c r="W105" s="1298"/>
      <c r="X105" s="1269"/>
      <c r="Y105" s="1269"/>
      <c r="Z105" s="1269"/>
      <c r="AA105" s="1269"/>
      <c r="AB105" s="1269"/>
      <c r="AC105" s="1269" t="s">
        <v>273</v>
      </c>
      <c r="AD105" s="1269" t="s">
        <v>274</v>
      </c>
      <c r="AE105" s="1269" t="s">
        <v>275</v>
      </c>
      <c r="AF105" s="1269" t="s">
        <v>276</v>
      </c>
      <c r="AG105" s="1269"/>
      <c r="AH105" s="1269" t="str">
        <f>IF($E$105=0,"",$E$105)</f>
        <v>Тариф на транспортировку воды</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774">
        <f>$I$105</f>
        <v>0</v>
      </c>
      <c r="AO105" s="1269" t="str">
        <f>$I$105&amp;"."&amp;$M$105</f>
        <v>.</v>
      </c>
      <c r="AP105" s="1261" t="str">
        <f>$I$105&amp;"."&amp;$M$105&amp;"."&amp;$Q$105</f>
        <v>..</v>
      </c>
      <c r="AQ105" s="1261" t="str">
        <f>$I$105&amp;"."&amp;$M$105&amp;"."&amp;$Q$105&amp;"."&amp;$U$105</f>
        <v>...</v>
      </c>
      <c r="AR105" s="1352">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X106" s="1261"/>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352">
        <v>0</v>
      </c>
    </row>
    <row s="1855" customFormat="1" customHeight="1" ht="17.25" hidden="1">
      <c r="A107" s="323"/>
      <c r="C107" s="322"/>
      <c r="D107" s="2138"/>
      <c r="E107" s="2146"/>
      <c r="F107" s="2148"/>
      <c r="G107" s="2146"/>
      <c r="H107" s="2151"/>
      <c r="I107" s="2153"/>
      <c r="J107" s="2156"/>
      <c r="K107" s="2140"/>
      <c r="L107" s="2140"/>
      <c r="M107" s="2140"/>
      <c r="N107" s="2143"/>
      <c r="O107" s="2140"/>
      <c r="P107" s="1446"/>
      <c r="Q107" s="1299"/>
      <c r="R107" s="1299"/>
      <c r="S107" s="331"/>
      <c r="T107" s="331"/>
      <c r="U107" s="331"/>
      <c r="V107" s="331"/>
      <c r="W107" s="1300"/>
      <c r="X107" s="1261"/>
      <c r="Y107" s="1261"/>
      <c r="Z107" s="1261"/>
      <c r="AA107" s="1261"/>
      <c r="AB107" s="1261"/>
      <c r="AC107" s="1261"/>
      <c r="AD107" s="1261"/>
      <c r="AE107" s="1261"/>
      <c r="AF107" s="1261"/>
      <c r="AG107" s="1261"/>
      <c r="AH107" s="1261"/>
      <c r="AI107" s="1261"/>
      <c r="AJ107" s="1261"/>
      <c r="AK107" s="1261"/>
      <c r="AL107" s="1261"/>
      <c r="AM107" s="1261"/>
      <c r="AN107" s="1261"/>
      <c r="AO107" s="1261"/>
      <c r="AP107" s="1261"/>
      <c r="AQ107" s="1261"/>
      <c r="AR107" s="1352">
        <v>0</v>
      </c>
    </row>
    <row s="1855" customFormat="1" customHeight="1" ht="17.25" hidden="1">
      <c r="A108" s="323"/>
      <c r="C108" s="322"/>
      <c r="D108" s="2138"/>
      <c r="E108" s="2146"/>
      <c r="F108" s="2148"/>
      <c r="G108" s="2146"/>
      <c r="H108" s="2151"/>
      <c r="I108" s="2153"/>
      <c r="J108" s="2156"/>
      <c r="K108" s="2140"/>
      <c r="L108" s="1299"/>
      <c r="M108" s="1299"/>
      <c r="N108" s="1299"/>
      <c r="O108" s="1299"/>
      <c r="P108" s="1299"/>
      <c r="Q108" s="1299"/>
      <c r="R108" s="1299"/>
      <c r="S108" s="331"/>
      <c r="T108" s="331"/>
      <c r="U108" s="331"/>
      <c r="V108" s="331"/>
      <c r="W108" s="1300"/>
      <c r="X108" s="1261"/>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352">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X109" s="1261"/>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352">
        <v>0</v>
      </c>
    </row>
    <row s="1855" customFormat="1" customHeight="1" ht="17.25" hidden="1">
      <c r="A110" s="323"/>
      <c r="C110" s="211"/>
      <c r="D110" s="2137">
        <v>4</v>
      </c>
      <c r="E110" s="2145" t="s">
        <v>277</v>
      </c>
      <c r="F110" s="2147" t="s">
        <v>19</v>
      </c>
      <c r="G110" s="2145"/>
      <c r="H110" s="2150"/>
      <c r="I110" s="2152"/>
      <c r="J110" s="2154"/>
      <c r="K110" s="2139"/>
      <c r="L110" s="2139"/>
      <c r="M110" s="2139"/>
      <c r="N110" s="2141"/>
      <c r="O110" s="2139"/>
      <c r="P110" s="2139"/>
      <c r="Q110" s="2139"/>
      <c r="R110" s="2144"/>
      <c r="S110" s="2139"/>
      <c r="T110" s="1445"/>
      <c r="U110" s="1445"/>
      <c r="V110" s="1447"/>
      <c r="W110" s="1298"/>
      <c r="X110" s="1269"/>
      <c r="Y110" s="1269"/>
      <c r="Z110" s="1269"/>
      <c r="AA110" s="1269"/>
      <c r="AB110" s="1269"/>
      <c r="AC110" s="1269" t="s">
        <v>278</v>
      </c>
      <c r="AD110" s="1269" t="s">
        <v>279</v>
      </c>
      <c r="AE110" s="1269" t="s">
        <v>280</v>
      </c>
      <c r="AF110" s="1269" t="s">
        <v>281</v>
      </c>
      <c r="AG110" s="1269"/>
      <c r="AH110" s="1269" t="str">
        <f>IF($E$110=0,"",$E$110)</f>
        <v>Тариф на подвоз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352">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352">
        <v>0</v>
      </c>
    </row>
    <row s="1855" customFormat="1" customHeight="1" ht="17.25" hidden="1">
      <c r="A112" s="323"/>
      <c r="C112" s="322"/>
      <c r="D112" s="2138"/>
      <c r="E112" s="2146"/>
      <c r="F112" s="2148"/>
      <c r="G112" s="2146"/>
      <c r="H112" s="2151"/>
      <c r="I112" s="2153"/>
      <c r="J112" s="2156"/>
      <c r="K112" s="2140"/>
      <c r="L112" s="2140"/>
      <c r="M112" s="2140"/>
      <c r="N112" s="2143"/>
      <c r="O112" s="2140"/>
      <c r="P112" s="1446"/>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352">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352">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352">
        <v>0</v>
      </c>
    </row>
    <row s="1855" customFormat="1" customHeight="1" ht="17.25" hidden="1">
      <c r="A115" s="323"/>
      <c r="C115" s="211"/>
      <c r="D115" s="2137">
        <v>5</v>
      </c>
      <c r="E115" s="2145" t="s">
        <v>282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283</v>
      </c>
      <c r="AD115" s="1269" t="s">
        <v>284</v>
      </c>
      <c r="AE115" s="1269" t="s">
        <v>285</v>
      </c>
      <c r="AF115" s="1269" t="s">
        <v>286</v>
      </c>
      <c r="AG115" s="1269"/>
      <c r="AH115" s="1269" t="str">
        <f>IF($E$115=0,"",$E$115)</f>
        <v>Тариф на подключение (технологическое присоединение) к централизованной системе холодного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287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288</v>
      </c>
      <c r="AD121" s="1269" t="s">
        <v>289</v>
      </c>
      <c r="AE121" s="1269" t="s">
        <v>290</v>
      </c>
      <c r="AF121" s="1269" t="s">
        <v>291</v>
      </c>
      <c r="AG121" s="1269"/>
      <c r="AH121" s="1269" t="str">
        <f>IF($E$121=0,"",$E$121)</f>
        <v>Тариф на горячую воду (горячее водоснабжение)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292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293</v>
      </c>
      <c r="AD126" s="1269" t="s">
        <v>294</v>
      </c>
      <c r="AE126" s="1269" t="s">
        <v>295</v>
      </c>
      <c r="AF126" s="1269" t="s">
        <v>296</v>
      </c>
      <c r="AG126" s="1269"/>
      <c r="AH126" s="1269" t="str">
        <f>IF($E$126=0,"",$E$126)</f>
        <v>Тариф на транспортировку горячей воды</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297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298</v>
      </c>
      <c r="AD131" s="1269" t="s">
        <v>299</v>
      </c>
      <c r="AE131" s="1269" t="s">
        <v>300</v>
      </c>
      <c r="AF131" s="1269" t="s">
        <v>301</v>
      </c>
      <c r="AG131" s="1269"/>
      <c r="AH131" s="1269" t="str">
        <f>IF($E$131=0,"",$E$131)</f>
        <v>Тариф на подключение (технологическое присоединение) к централизованной системе горячего водоснабжения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s="1855" customFormat="1" customHeight="1" ht="11.25" hidden="1">
      <c r="A136" s="279"/>
      <c r="B136" s="279"/>
      <c r="Y136" s="1261"/>
      <c r="Z136" s="1261"/>
      <c r="AA136" s="1261"/>
      <c r="AB136" s="1261"/>
      <c r="AC136" s="1261"/>
      <c r="AD136" s="1261"/>
      <c r="AE136" s="1261"/>
      <c r="AF136" s="1261"/>
      <c r="AG136" s="1261"/>
      <c r="AH136" s="1261"/>
      <c r="AI136" s="1261"/>
      <c r="AJ136" s="1261"/>
      <c r="AK136" s="1261"/>
      <c r="AL136" s="1261"/>
      <c r="AM136" s="1261"/>
      <c r="AN136" s="1261"/>
      <c r="AO136" s="1261"/>
      <c r="AP136" s="1261"/>
      <c r="AQ136" s="1261"/>
      <c r="AR136" s="1469">
        <v>0</v>
      </c>
    </row>
    <row s="1855" customFormat="1" customHeight="1" ht="17.25" hidden="1">
      <c r="A137" s="323"/>
      <c r="C137" s="211"/>
      <c r="D137" s="2137">
        <v>1</v>
      </c>
      <c r="E137" s="2145" t="s">
        <v>302</v>
      </c>
      <c r="F137" s="2147" t="s">
        <v>19</v>
      </c>
      <c r="G137" s="2145"/>
      <c r="H137" s="2150"/>
      <c r="I137" s="2152"/>
      <c r="J137" s="2154"/>
      <c r="K137" s="2139"/>
      <c r="L137" s="2139"/>
      <c r="M137" s="2139"/>
      <c r="N137" s="2141"/>
      <c r="O137" s="2139"/>
      <c r="P137" s="2139"/>
      <c r="Q137" s="2139"/>
      <c r="R137" s="2144"/>
      <c r="S137" s="2139"/>
      <c r="T137" s="1472"/>
      <c r="U137" s="1472"/>
      <c r="V137" s="1474"/>
      <c r="W137" s="1298"/>
      <c r="Y137" s="1269"/>
      <c r="Z137" s="1269"/>
      <c r="AA137" s="1269"/>
      <c r="AB137" s="1269"/>
      <c r="AC137" s="1269" t="s">
        <v>303</v>
      </c>
      <c r="AD137" s="1269" t="s">
        <v>304</v>
      </c>
      <c r="AE137" s="1269" t="s">
        <v>305</v>
      </c>
      <c r="AF137" s="1269" t="s">
        <v>306</v>
      </c>
      <c r="AG137" s="1269"/>
      <c r="AH137" s="1269" t="str">
        <f>IF($E$137=0,"",$E$137)</f>
        <v>Тариф на водоотведение</v>
      </c>
      <c r="AI137" s="1269" t="str">
        <f>IF($G$137=0,"",$G$137)</f>
        <v/>
      </c>
      <c r="AJ137" s="1269" t="str">
        <f>IF($J$137=0,"",$J$137)</f>
        <v/>
      </c>
      <c r="AK137" s="1269" t="str">
        <f>IF($K$137="нет","без дифференциации",IF($N$137=0,"",$N$137))</f>
        <v/>
      </c>
      <c r="AL137" s="1269" t="str">
        <f>IF($O$137="нет","без дифференциации",IF($R$137=0,"",$R$137))</f>
        <v/>
      </c>
      <c r="AM137" s="1269" t="str">
        <f>IF($S$137="нет","без дифференциации",IF($V$137=0,"",$V$137))</f>
        <v/>
      </c>
      <c r="AN137" s="1269">
        <f>$I$137</f>
        <v>0</v>
      </c>
      <c r="AO137" s="1269" t="str">
        <f>$I$137&amp;"."&amp;$M$137</f>
        <v>.</v>
      </c>
      <c r="AP137" s="1269" t="str">
        <f>$I$137&amp;"."&amp;$M$137&amp;"."&amp;$Q$137</f>
        <v>..</v>
      </c>
      <c r="AQ137" s="1269" t="str">
        <f>$I$137&amp;"."&amp;$M$137&amp;"."&amp;$Q$137&amp;"."&amp;$U$137</f>
        <v>...</v>
      </c>
      <c r="AR137" s="1469">
        <v>0</v>
      </c>
    </row>
    <row s="1855" customFormat="1" customHeight="1" ht="17.25" hidden="1">
      <c r="A138" s="323"/>
      <c r="C138" s="322"/>
      <c r="D138" s="2137"/>
      <c r="E138" s="2145"/>
      <c r="F138" s="2148"/>
      <c r="G138" s="2145"/>
      <c r="H138" s="2151"/>
      <c r="I138" s="2153"/>
      <c r="J138" s="2155"/>
      <c r="K138" s="2140"/>
      <c r="L138" s="2140"/>
      <c r="M138" s="2140"/>
      <c r="N138" s="2142"/>
      <c r="O138" s="2140"/>
      <c r="P138" s="2140"/>
      <c r="Q138" s="2140"/>
      <c r="R138" s="2143"/>
      <c r="S138" s="2140"/>
      <c r="T138" s="1299"/>
      <c r="U138" s="1299"/>
      <c r="V138" s="1299"/>
      <c r="W138" s="1300"/>
      <c r="Y138" s="1261"/>
      <c r="Z138" s="1261"/>
      <c r="AA138" s="1261"/>
      <c r="AB138" s="1261"/>
      <c r="AC138" s="1261"/>
      <c r="AD138" s="1261"/>
      <c r="AE138" s="1261"/>
      <c r="AF138" s="1261"/>
      <c r="AG138" s="1261"/>
      <c r="AH138" s="1261"/>
      <c r="AI138" s="1261"/>
      <c r="AJ138" s="1261"/>
      <c r="AK138" s="1261"/>
      <c r="AL138" s="1261"/>
      <c r="AM138" s="1261"/>
      <c r="AN138" s="1261"/>
      <c r="AO138" s="1261"/>
      <c r="AP138" s="1261"/>
      <c r="AQ138" s="1261"/>
      <c r="AR138" s="1469">
        <v>0</v>
      </c>
    </row>
    <row s="1855" customFormat="1" customHeight="1" ht="17.25" hidden="1">
      <c r="A139" s="323"/>
      <c r="C139" s="211"/>
      <c r="D139" s="2137"/>
      <c r="E139" s="2145"/>
      <c r="F139" s="2148"/>
      <c r="G139" s="2145"/>
      <c r="H139" s="2151"/>
      <c r="I139" s="2153"/>
      <c r="J139" s="2156"/>
      <c r="K139" s="2140"/>
      <c r="L139" s="2140"/>
      <c r="M139" s="2140"/>
      <c r="N139" s="2143"/>
      <c r="O139" s="2140"/>
      <c r="P139" s="1473"/>
      <c r="Q139" s="1299"/>
      <c r="R139" s="1299"/>
      <c r="S139" s="331"/>
      <c r="T139" s="331"/>
      <c r="U139" s="331"/>
      <c r="V139" s="331"/>
      <c r="W139" s="1300"/>
      <c r="Y139" s="1269"/>
      <c r="Z139" s="1269"/>
      <c r="AA139" s="1269"/>
      <c r="AB139" s="1269"/>
      <c r="AC139" s="1269"/>
      <c r="AD139" s="1269"/>
      <c r="AE139" s="1269"/>
      <c r="AF139" s="1269"/>
      <c r="AG139" s="1269"/>
      <c r="AH139" s="1269"/>
      <c r="AI139" s="1269"/>
      <c r="AJ139" s="1269"/>
      <c r="AK139" s="1269"/>
      <c r="AL139" s="1269"/>
      <c r="AM139" s="1269"/>
      <c r="AN139" s="1269"/>
      <c r="AO139" s="1269"/>
      <c r="AP139" s="1269"/>
      <c r="AQ139" s="1269"/>
      <c r="AR139" s="1469">
        <v>0</v>
      </c>
    </row>
    <row s="1855" customFormat="1" customHeight="1" ht="17.25" hidden="1">
      <c r="A140" s="323"/>
      <c r="C140" s="322"/>
      <c r="D140" s="2137"/>
      <c r="E140" s="2145"/>
      <c r="F140" s="2148"/>
      <c r="G140" s="2145"/>
      <c r="H140" s="2151"/>
      <c r="I140" s="2153"/>
      <c r="J140" s="2156"/>
      <c r="K140" s="2140"/>
      <c r="L140" s="1299"/>
      <c r="M140" s="1299"/>
      <c r="N140" s="1299"/>
      <c r="O140" s="1299"/>
      <c r="P140" s="1299"/>
      <c r="Q140" s="1299"/>
      <c r="R140" s="1299"/>
      <c r="S140" s="331"/>
      <c r="T140" s="331"/>
      <c r="U140" s="331"/>
      <c r="V140" s="331"/>
      <c r="W140" s="1300"/>
      <c r="Y140" s="1261"/>
      <c r="Z140" s="1261"/>
      <c r="AA140" s="1261"/>
      <c r="AB140" s="1261"/>
      <c r="AC140" s="1261"/>
      <c r="AD140" s="1261"/>
      <c r="AE140" s="1261"/>
      <c r="AF140" s="1261"/>
      <c r="AG140" s="1261"/>
      <c r="AH140" s="1261"/>
      <c r="AI140" s="1261"/>
      <c r="AJ140" s="1261"/>
      <c r="AK140" s="1261"/>
      <c r="AL140" s="1261"/>
      <c r="AM140" s="1261"/>
      <c r="AN140" s="1261"/>
      <c r="AO140" s="1261"/>
      <c r="AP140" s="1261"/>
      <c r="AQ140" s="1261"/>
      <c r="AR140" s="1469">
        <v>0</v>
      </c>
    </row>
    <row s="1855" customFormat="1" customHeight="1" ht="17.25" hidden="1">
      <c r="A141" s="323"/>
      <c r="C141" s="322"/>
      <c r="D141" s="2138"/>
      <c r="E141" s="2146"/>
      <c r="F141" s="2149"/>
      <c r="G141" s="2146"/>
      <c r="H141" s="1301"/>
      <c r="I141" s="1302"/>
      <c r="J141" s="1302"/>
      <c r="K141" s="1302"/>
      <c r="L141" s="1302"/>
      <c r="M141" s="1302"/>
      <c r="N141" s="1302"/>
      <c r="O141" s="1302"/>
      <c r="P141" s="1302"/>
      <c r="Q141" s="1302"/>
      <c r="R141" s="1302"/>
      <c r="S141" s="1303"/>
      <c r="T141" s="1303"/>
      <c r="U141" s="1303"/>
      <c r="V141" s="1303"/>
      <c r="W141" s="1304"/>
      <c r="Y141" s="1261"/>
      <c r="Z141" s="1261"/>
      <c r="AA141" s="1261"/>
      <c r="AB141" s="1261"/>
      <c r="AC141" s="1261"/>
      <c r="AD141" s="1261"/>
      <c r="AE141" s="1261"/>
      <c r="AF141" s="1261"/>
      <c r="AG141" s="1261"/>
      <c r="AH141" s="1261"/>
      <c r="AI141" s="1261"/>
      <c r="AJ141" s="1261"/>
      <c r="AK141" s="1261"/>
      <c r="AL141" s="1261"/>
      <c r="AM141" s="1261"/>
      <c r="AN141" s="1261"/>
      <c r="AO141" s="1261"/>
      <c r="AP141" s="1261"/>
      <c r="AQ141" s="1261"/>
      <c r="AR141" s="1469">
        <v>0</v>
      </c>
    </row>
    <row s="1855" customFormat="1" customHeight="1" ht="17.25" hidden="1">
      <c r="A142" s="323"/>
      <c r="C142" s="211"/>
      <c r="D142" s="2137">
        <v>2</v>
      </c>
      <c r="E142" s="2145" t="s">
        <v>307</v>
      </c>
      <c r="F142" s="2147" t="s">
        <v>19</v>
      </c>
      <c r="G142" s="2145"/>
      <c r="H142" s="2150"/>
      <c r="I142" s="2152"/>
      <c r="J142" s="2154"/>
      <c r="K142" s="2139"/>
      <c r="L142" s="2139"/>
      <c r="M142" s="2139"/>
      <c r="N142" s="2141"/>
      <c r="O142" s="2139"/>
      <c r="P142" s="2139"/>
      <c r="Q142" s="2139"/>
      <c r="R142" s="2144"/>
      <c r="S142" s="2139"/>
      <c r="T142" s="1472"/>
      <c r="U142" s="1472"/>
      <c r="V142" s="1474"/>
      <c r="W142" s="1298"/>
      <c r="X142" s="1269"/>
      <c r="Y142" s="1269"/>
      <c r="Z142" s="1269"/>
      <c r="AA142" s="1269"/>
      <c r="AB142" s="1269"/>
      <c r="AC142" s="1269" t="s">
        <v>308</v>
      </c>
      <c r="AD142" s="1269" t="s">
        <v>309</v>
      </c>
      <c r="AE142" s="1269" t="s">
        <v>310</v>
      </c>
      <c r="AF142" s="1269" t="s">
        <v>311</v>
      </c>
      <c r="AG142" s="1269"/>
      <c r="AH142" s="1269" t="str">
        <f>IF($E$142=0,"",$E$142)</f>
        <v>Тариф на транспортировку сточных вод</v>
      </c>
      <c r="AI142" s="1269" t="str">
        <f>IF($G$142=0,"",$G$142)</f>
        <v/>
      </c>
      <c r="AJ142" s="1269" t="str">
        <f>IF($J$142=0,"",$J$142)</f>
        <v/>
      </c>
      <c r="AK142" s="1269" t="str">
        <f>IF($K$142="нет","без дифференциации",IF($N$142=0,"",$N$142))</f>
        <v/>
      </c>
      <c r="AL142" s="1269" t="str">
        <f>IF($O$142="нет","без дифференциации",IF($R$142=0,"",$R$142))</f>
        <v/>
      </c>
      <c r="AM142" s="1269" t="str">
        <f>IF($S$142="нет","без дифференциации",IF($V$142=0,"",$V$142))</f>
        <v/>
      </c>
      <c r="AN142" s="1774">
        <f>$I$142</f>
        <v>0</v>
      </c>
      <c r="AO142" s="1269" t="str">
        <f>$I$142&amp;"."&amp;$M$142</f>
        <v>.</v>
      </c>
      <c r="AP142" s="1261" t="str">
        <f>$I$142&amp;"."&amp;$M$142&amp;"."&amp;$Q$142</f>
        <v>..</v>
      </c>
      <c r="AQ142" s="1261" t="str">
        <f>$I$142&amp;"."&amp;$M$142&amp;"."&amp;$Q$142&amp;"."&amp;$U$142</f>
        <v>...</v>
      </c>
      <c r="AR142" s="1469">
        <v>0</v>
      </c>
    </row>
    <row s="1855" customFormat="1" customHeight="1" ht="17.25" hidden="1">
      <c r="A143" s="323"/>
      <c r="C143" s="322"/>
      <c r="D143" s="2137"/>
      <c r="E143" s="2145"/>
      <c r="F143" s="2148"/>
      <c r="G143" s="2145"/>
      <c r="H143" s="2151"/>
      <c r="I143" s="2153"/>
      <c r="J143" s="2155"/>
      <c r="K143" s="2140"/>
      <c r="L143" s="2140"/>
      <c r="M143" s="2140"/>
      <c r="N143" s="2142"/>
      <c r="O143" s="2140"/>
      <c r="P143" s="2140"/>
      <c r="Q143" s="2140"/>
      <c r="R143" s="2143"/>
      <c r="S143" s="2140"/>
      <c r="T143" s="1299"/>
      <c r="U143" s="1299"/>
      <c r="V143" s="1299"/>
      <c r="W143" s="1300"/>
      <c r="X143" s="1261"/>
      <c r="Y143" s="1261"/>
      <c r="Z143" s="1261"/>
      <c r="AA143" s="1261"/>
      <c r="AB143" s="1261"/>
      <c r="AC143" s="1261"/>
      <c r="AD143" s="1261"/>
      <c r="AE143" s="1261"/>
      <c r="AF143" s="1261"/>
      <c r="AG143" s="1261"/>
      <c r="AH143" s="1261"/>
      <c r="AI143" s="1261"/>
      <c r="AJ143" s="1261"/>
      <c r="AK143" s="1261"/>
      <c r="AL143" s="1261"/>
      <c r="AM143" s="1261"/>
      <c r="AN143" s="1261"/>
      <c r="AO143" s="1261"/>
      <c r="AP143" s="1261"/>
      <c r="AQ143" s="1261"/>
      <c r="AR143" s="1469">
        <v>0</v>
      </c>
    </row>
    <row s="1855" customFormat="1" customHeight="1" ht="17.25" hidden="1">
      <c r="A144" s="323"/>
      <c r="C144" s="322"/>
      <c r="D144" s="2138"/>
      <c r="E144" s="2146"/>
      <c r="F144" s="2148"/>
      <c r="G144" s="2146"/>
      <c r="H144" s="2151"/>
      <c r="I144" s="2153"/>
      <c r="J144" s="2156"/>
      <c r="K144" s="2140"/>
      <c r="L144" s="2140"/>
      <c r="M144" s="2140"/>
      <c r="N144" s="2143"/>
      <c r="O144" s="2140"/>
      <c r="P144" s="1473"/>
      <c r="Q144" s="1299"/>
      <c r="R144" s="1299"/>
      <c r="S144" s="331"/>
      <c r="T144" s="331"/>
      <c r="U144" s="331"/>
      <c r="V144" s="331"/>
      <c r="W144" s="1300"/>
      <c r="X144" s="1261"/>
      <c r="Y144" s="1261"/>
      <c r="Z144" s="1261"/>
      <c r="AA144" s="1261"/>
      <c r="AB144" s="1261"/>
      <c r="AC144" s="1261"/>
      <c r="AD144" s="1261"/>
      <c r="AE144" s="1261"/>
      <c r="AF144" s="1261"/>
      <c r="AG144" s="1261"/>
      <c r="AH144" s="1261"/>
      <c r="AI144" s="1261"/>
      <c r="AJ144" s="1261"/>
      <c r="AK144" s="1261"/>
      <c r="AL144" s="1261"/>
      <c r="AM144" s="1261"/>
      <c r="AN144" s="1261"/>
      <c r="AO144" s="1261"/>
      <c r="AP144" s="1261"/>
      <c r="AQ144" s="1261"/>
      <c r="AR144" s="1469">
        <v>0</v>
      </c>
    </row>
    <row s="1855" customFormat="1" customHeight="1" ht="17.25" hidden="1">
      <c r="A145" s="323"/>
      <c r="C145" s="322"/>
      <c r="D145" s="2138"/>
      <c r="E145" s="2146"/>
      <c r="F145" s="2148"/>
      <c r="G145" s="2146"/>
      <c r="H145" s="2151"/>
      <c r="I145" s="2153"/>
      <c r="J145" s="2156"/>
      <c r="K145" s="2140"/>
      <c r="L145" s="1299"/>
      <c r="M145" s="1299"/>
      <c r="N145" s="1299"/>
      <c r="O145" s="1299"/>
      <c r="P145" s="1299"/>
      <c r="Q145" s="1299"/>
      <c r="R145" s="1299"/>
      <c r="S145" s="331"/>
      <c r="T145" s="331"/>
      <c r="U145" s="331"/>
      <c r="V145" s="331"/>
      <c r="W145" s="1300"/>
      <c r="X145" s="1261"/>
      <c r="Y145" s="1261"/>
      <c r="Z145" s="1261"/>
      <c r="AA145" s="1261"/>
      <c r="AB145" s="1261"/>
      <c r="AC145" s="1261"/>
      <c r="AD145" s="1261"/>
      <c r="AE145" s="1261"/>
      <c r="AF145" s="1261"/>
      <c r="AG145" s="1261"/>
      <c r="AH145" s="1261"/>
      <c r="AI145" s="1261"/>
      <c r="AJ145" s="1261"/>
      <c r="AK145" s="1261"/>
      <c r="AL145" s="1261"/>
      <c r="AM145" s="1261"/>
      <c r="AN145" s="1261"/>
      <c r="AO145" s="1261"/>
      <c r="AP145" s="1261"/>
      <c r="AQ145" s="1261"/>
      <c r="AR145" s="1469">
        <v>0</v>
      </c>
    </row>
    <row s="1855" customFormat="1" customHeight="1" ht="17.25" hidden="1">
      <c r="A146" s="323"/>
      <c r="C146" s="322"/>
      <c r="D146" s="2138"/>
      <c r="E146" s="2146"/>
      <c r="F146" s="2149"/>
      <c r="G146" s="2146"/>
      <c r="H146" s="1301"/>
      <c r="I146" s="1302"/>
      <c r="J146" s="1302"/>
      <c r="K146" s="1302"/>
      <c r="L146" s="1302"/>
      <c r="M146" s="1302"/>
      <c r="N146" s="1302"/>
      <c r="O146" s="1302"/>
      <c r="P146" s="1302"/>
      <c r="Q146" s="1302"/>
      <c r="R146" s="1302"/>
      <c r="S146" s="1303"/>
      <c r="T146" s="1303"/>
      <c r="U146" s="1303"/>
      <c r="V146" s="1303"/>
      <c r="W146" s="1304"/>
      <c r="X146" s="1261"/>
      <c r="Y146" s="1261"/>
      <c r="Z146" s="1261"/>
      <c r="AA146" s="1261"/>
      <c r="AB146" s="1261"/>
      <c r="AC146" s="1261"/>
      <c r="AD146" s="1261"/>
      <c r="AE146" s="1261"/>
      <c r="AF146" s="1261"/>
      <c r="AG146" s="1261"/>
      <c r="AH146" s="1261"/>
      <c r="AI146" s="1261"/>
      <c r="AJ146" s="1261"/>
      <c r="AK146" s="1261"/>
      <c r="AL146" s="1261"/>
      <c r="AM146" s="1261"/>
      <c r="AN146" s="1261"/>
      <c r="AO146" s="1261"/>
      <c r="AP146" s="1261"/>
      <c r="AQ146" s="1261"/>
      <c r="AR146" s="1469">
        <v>0</v>
      </c>
    </row>
    <row s="1855" customFormat="1" customHeight="1" ht="17.25" hidden="1">
      <c r="A147" s="323"/>
      <c r="C147" s="211"/>
      <c r="D147" s="2137">
        <v>3</v>
      </c>
      <c r="E147" s="2145" t="s">
        <v>312</v>
      </c>
      <c r="F147" s="2147" t="s">
        <v>19</v>
      </c>
      <c r="G147" s="2145"/>
      <c r="H147" s="2150"/>
      <c r="I147" s="2152"/>
      <c r="J147" s="2154"/>
      <c r="K147" s="2139"/>
      <c r="L147" s="2139"/>
      <c r="M147" s="2139"/>
      <c r="N147" s="2141"/>
      <c r="O147" s="2139"/>
      <c r="P147" s="2139"/>
      <c r="Q147" s="2139"/>
      <c r="R147" s="2144"/>
      <c r="S147" s="2139"/>
      <c r="T147" s="1945"/>
      <c r="U147" s="1945"/>
      <c r="V147" s="1947"/>
      <c r="W147" s="1298"/>
      <c r="X147" s="1269"/>
      <c r="Y147" s="1269"/>
      <c r="Z147" s="1269"/>
      <c r="AA147" s="1269"/>
      <c r="AB147" s="1269"/>
      <c r="AC147" s="1269" t="s">
        <v>313</v>
      </c>
      <c r="AD147" s="1269" t="s">
        <v>314</v>
      </c>
      <c r="AE147" s="1269" t="s">
        <v>315</v>
      </c>
      <c r="AF147" s="1269" t="s">
        <v>316</v>
      </c>
      <c r="AG147" s="1269"/>
      <c r="AH147" s="1269" t="str">
        <f>IF($E$147=0,"",$E$147)</f>
        <v>Тариф на подключение (технологическое присоединение) к централизованной системе водоотведения</v>
      </c>
      <c r="AI147" s="1269" t="str">
        <f>IF($G$147=0,"",$G$147)</f>
        <v/>
      </c>
      <c r="AJ147" s="1269" t="str">
        <f>IF($J$147=0,"",$J$147)</f>
        <v/>
      </c>
      <c r="AK147" s="1269" t="str">
        <f>IF($K$147="нет","без дифференциации",IF($N$147=0,"",$N$147))</f>
        <v/>
      </c>
      <c r="AL147" s="1269" t="str">
        <f>IF($O$147="нет","без дифференциации",IF($R$147=0,"",$R$147))</f>
        <v/>
      </c>
      <c r="AM147" s="1269" t="str">
        <f>IF($S$147="нет","без дифференциации",IF($V$147=0,"",$V$147))</f>
        <v/>
      </c>
      <c r="AN147" s="1774">
        <f>$I$147</f>
        <v>0</v>
      </c>
      <c r="AO147" s="1269" t="str">
        <f>$I$147&amp;"."&amp;$M$147</f>
        <v>.</v>
      </c>
      <c r="AP147" s="1268" t="str">
        <f>$I$147&amp;"."&amp;$M$147&amp;"."&amp;$Q$147</f>
        <v>..</v>
      </c>
      <c r="AQ147" s="1268" t="str">
        <f>$I$147&amp;"."&amp;$M$147&amp;"."&amp;$Q$147&amp;"."&amp;$U$147</f>
        <v>...</v>
      </c>
      <c r="AR147" s="1469">
        <v>0</v>
      </c>
    </row>
    <row s="1855" customFormat="1" customHeight="1" ht="17.25" hidden="1">
      <c r="A148" s="323"/>
      <c r="C148" s="322"/>
      <c r="D148" s="2137"/>
      <c r="E148" s="2145"/>
      <c r="F148" s="2148"/>
      <c r="G148" s="2145"/>
      <c r="H148" s="2151"/>
      <c r="I148" s="2153"/>
      <c r="J148" s="2155"/>
      <c r="K148" s="2140"/>
      <c r="L148" s="2140"/>
      <c r="M148" s="2140"/>
      <c r="N148" s="2142"/>
      <c r="O148" s="2140"/>
      <c r="P148" s="2140"/>
      <c r="Q148" s="2140"/>
      <c r="R148" s="2143"/>
      <c r="S148" s="2140"/>
      <c r="T148" s="1950"/>
      <c r="U148" s="1950"/>
      <c r="V148" s="1950"/>
      <c r="W148" s="1951"/>
      <c r="X148" s="1268"/>
      <c r="Y148" s="1268"/>
      <c r="Z148" s="1268"/>
      <c r="AA148" s="1268"/>
      <c r="AB148" s="1268"/>
      <c r="AC148" s="1268"/>
      <c r="AD148" s="1268"/>
      <c r="AE148" s="1268"/>
      <c r="AF148" s="1268"/>
      <c r="AG148" s="1268"/>
      <c r="AH148" s="1268"/>
      <c r="AI148" s="1268"/>
      <c r="AJ148" s="1268"/>
      <c r="AK148" s="1268"/>
      <c r="AL148" s="1268"/>
      <c r="AM148" s="1268"/>
      <c r="AN148" s="1268"/>
      <c r="AO148" s="1268"/>
      <c r="AP148" s="1268"/>
      <c r="AQ148" s="1268"/>
      <c r="AR148" s="1469">
        <v>0</v>
      </c>
    </row>
    <row s="1855" customFormat="1" customHeight="1" ht="17.25" hidden="1">
      <c r="A149" s="323"/>
      <c r="C149" s="322"/>
      <c r="D149" s="2138"/>
      <c r="E149" s="2146"/>
      <c r="F149" s="2148"/>
      <c r="G149" s="2146"/>
      <c r="H149" s="2151"/>
      <c r="I149" s="2153"/>
      <c r="J149" s="2156"/>
      <c r="K149" s="2140"/>
      <c r="L149" s="2140"/>
      <c r="M149" s="2140"/>
      <c r="N149" s="2143"/>
      <c r="O149" s="2140"/>
      <c r="P149" s="1946"/>
      <c r="Q149" s="1950"/>
      <c r="R149" s="1950"/>
      <c r="S149" s="331"/>
      <c r="T149" s="331"/>
      <c r="U149" s="331"/>
      <c r="V149" s="331"/>
      <c r="W149" s="1951"/>
      <c r="X149" s="1268"/>
      <c r="Y149" s="1268"/>
      <c r="Z149" s="1268"/>
      <c r="AA149" s="1268"/>
      <c r="AB149" s="1268"/>
      <c r="AC149" s="1268"/>
      <c r="AD149" s="1268"/>
      <c r="AE149" s="1268"/>
      <c r="AF149" s="1268"/>
      <c r="AG149" s="1268"/>
      <c r="AH149" s="1268"/>
      <c r="AI149" s="1268"/>
      <c r="AJ149" s="1268"/>
      <c r="AK149" s="1268"/>
      <c r="AL149" s="1268"/>
      <c r="AM149" s="1268"/>
      <c r="AN149" s="1268"/>
      <c r="AO149" s="1268"/>
      <c r="AP149" s="1268"/>
      <c r="AQ149" s="1268"/>
      <c r="AR149" s="1469">
        <v>0</v>
      </c>
    </row>
    <row s="1855" customFormat="1" customHeight="1" ht="17.25" hidden="1">
      <c r="A150" s="323"/>
      <c r="C150" s="322"/>
      <c r="D150" s="2138"/>
      <c r="E150" s="2146"/>
      <c r="F150" s="2148"/>
      <c r="G150" s="2146"/>
      <c r="H150" s="2151"/>
      <c r="I150" s="2153"/>
      <c r="J150" s="2156"/>
      <c r="K150" s="2140"/>
      <c r="L150" s="1950"/>
      <c r="M150" s="1950"/>
      <c r="N150" s="1950"/>
      <c r="O150" s="1950"/>
      <c r="P150" s="1950"/>
      <c r="Q150" s="1950"/>
      <c r="R150" s="1950"/>
      <c r="S150" s="331"/>
      <c r="T150" s="331"/>
      <c r="U150" s="331"/>
      <c r="V150" s="331"/>
      <c r="W150" s="1951"/>
      <c r="X150" s="1268"/>
      <c r="Y150" s="1268"/>
      <c r="Z150" s="1268"/>
      <c r="AA150" s="1268"/>
      <c r="AB150" s="1268"/>
      <c r="AC150" s="1268"/>
      <c r="AD150" s="1268"/>
      <c r="AE150" s="1268"/>
      <c r="AF150" s="1268"/>
      <c r="AG150" s="1268"/>
      <c r="AH150" s="1268"/>
      <c r="AI150" s="1268"/>
      <c r="AJ150" s="1268"/>
      <c r="AK150" s="1268"/>
      <c r="AL150" s="1268"/>
      <c r="AM150" s="1268"/>
      <c r="AN150" s="1268"/>
      <c r="AO150" s="1268"/>
      <c r="AP150" s="1268"/>
      <c r="AQ150" s="1268"/>
      <c r="AR150" s="1469">
        <v>0</v>
      </c>
    </row>
    <row s="1855" customFormat="1" customHeight="1" ht="17.25" hidden="1">
      <c r="A151" s="323"/>
      <c r="C151" s="322"/>
      <c r="D151" s="2138"/>
      <c r="E151" s="2146"/>
      <c r="F151" s="2149"/>
      <c r="G151" s="2146"/>
      <c r="H151" s="1301"/>
      <c r="I151" s="1948"/>
      <c r="J151" s="1948"/>
      <c r="K151" s="1948"/>
      <c r="L151" s="1948"/>
      <c r="M151" s="1948"/>
      <c r="N151" s="1948"/>
      <c r="O151" s="1948"/>
      <c r="P151" s="1948"/>
      <c r="Q151" s="1948"/>
      <c r="R151" s="1948"/>
      <c r="S151" s="1303"/>
      <c r="T151" s="1303"/>
      <c r="U151" s="1303"/>
      <c r="V151" s="1303"/>
      <c r="W151" s="1949"/>
      <c r="X151" s="1268"/>
      <c r="Y151" s="1268"/>
      <c r="Z151" s="1268"/>
      <c r="AA151" s="1268"/>
      <c r="AB151" s="1268"/>
      <c r="AC151" s="1268"/>
      <c r="AD151" s="1268"/>
      <c r="AE151" s="1268"/>
      <c r="AF151" s="1268"/>
      <c r="AG151" s="1268"/>
      <c r="AH151" s="1268"/>
      <c r="AI151" s="1268"/>
      <c r="AJ151" s="1268"/>
      <c r="AK151" s="1268"/>
      <c r="AL151" s="1268"/>
      <c r="AM151" s="1268"/>
      <c r="AN151" s="1268"/>
      <c r="AO151" s="1268"/>
      <c r="AP151" s="1268"/>
      <c r="AQ151" s="1268"/>
      <c r="AR151" s="1469">
        <v>0</v>
      </c>
    </row>
    <row customHeight="1" ht="11.549999999999999">
      <c r="AR152" s="106">
        <v>11</v>
      </c>
    </row>
    <row customHeight="1" ht="11.549999999999999">
      <c r="AR153" s="106">
        <v>11</v>
      </c>
    </row>
    <row customHeight="1" ht="11.549999999999999">
      <c r="AR154" s="106">
        <v>11</v>
      </c>
    </row>
    <row customHeight="1" ht="11.549999999999999">
      <c r="E155" s="1352"/>
      <c r="AR155" s="106">
        <v>11</v>
      </c>
    </row>
    <row customHeight="1" ht="11.549999999999999">
      <c r="E156" s="1352"/>
      <c r="AR156" s="106">
        <v>11</v>
      </c>
    </row>
    <row customHeight="1" ht="11.549999999999999">
      <c r="E157" s="1352"/>
      <c r="AR157" s="106">
        <v>11</v>
      </c>
    </row>
    <row customHeight="1" ht="11.549999999999999">
      <c r="E158" s="1352"/>
      <c r="AR158" s="106">
        <v>11</v>
      </c>
    </row>
    <row customHeight="1" ht="11.549999999999999">
      <c r="E159" s="1352"/>
      <c r="AR159" s="106">
        <v>11</v>
      </c>
    </row>
    <row customHeight="1" ht="11.549999999999999">
      <c r="E160" s="1352"/>
      <c r="AR160" s="106">
        <v>11</v>
      </c>
    </row>
    <row customHeight="1" ht="11.549999999999999">
      <c r="E161" s="1352"/>
      <c r="AR161" s="106">
        <v>11</v>
      </c>
    </row>
    <row customHeight="1" ht="11.25" hidden="1">
      <c r="A162" s="155" t="s">
        <v>83</v>
      </c>
      <c r="B162" s="155">
        <v>0</v>
      </c>
      <c r="C162" s="106">
        <v>3</v>
      </c>
      <c r="D162" s="106">
        <v>6</v>
      </c>
      <c r="E162" s="106">
        <v>42</v>
      </c>
      <c r="F162" s="1285">
        <v>14</v>
      </c>
      <c r="G162" s="106">
        <v>42</v>
      </c>
      <c r="H162" s="106">
        <v>3</v>
      </c>
      <c r="I162" s="106">
        <v>5</v>
      </c>
      <c r="J162" s="106">
        <v>47</v>
      </c>
      <c r="K162" s="106">
        <v>3</v>
      </c>
      <c r="L162" s="106">
        <v>3</v>
      </c>
      <c r="M162" s="106">
        <v>5</v>
      </c>
      <c r="N162" s="106">
        <v>28</v>
      </c>
      <c r="O162" s="106">
        <v>3</v>
      </c>
      <c r="P162" s="106">
        <v>3</v>
      </c>
      <c r="Q162" s="106">
        <v>5</v>
      </c>
      <c r="R162" s="106">
        <v>34</v>
      </c>
      <c r="S162" s="284">
        <v>0</v>
      </c>
      <c r="T162" s="284">
        <v>0</v>
      </c>
      <c r="U162" s="284">
        <v>0</v>
      </c>
      <c r="V162" s="284">
        <v>0</v>
      </c>
      <c r="W162" s="106">
        <v>30</v>
      </c>
      <c r="X162" s="106">
        <v>3</v>
      </c>
      <c r="Y162" s="1261">
        <v>0</v>
      </c>
      <c r="Z162" s="1261">
        <v>0</v>
      </c>
      <c r="AA162" s="1261">
        <v>0</v>
      </c>
      <c r="AB162" s="1261">
        <v>0</v>
      </c>
      <c r="AC162" s="1261">
        <v>0</v>
      </c>
      <c r="AD162" s="1261">
        <v>0</v>
      </c>
      <c r="AE162" s="1261">
        <v>0</v>
      </c>
      <c r="AF162" s="1261">
        <v>0</v>
      </c>
      <c r="AG162" s="1261">
        <v>0</v>
      </c>
      <c r="AH162" s="1261">
        <v>0</v>
      </c>
      <c r="AI162" s="1261">
        <v>0</v>
      </c>
      <c r="AJ162" s="1261">
        <v>0</v>
      </c>
      <c r="AK162" s="1261">
        <v>0</v>
      </c>
      <c r="AL162" s="1261">
        <v>0</v>
      </c>
      <c r="AM162" s="1261">
        <v>0</v>
      </c>
      <c r="AN162" s="1261">
        <v>0</v>
      </c>
      <c r="AO162" s="1261">
        <v>0</v>
      </c>
      <c r="AP162" s="1261">
        <v>0</v>
      </c>
      <c r="AQ162" s="1261">
        <v>0</v>
      </c>
      <c r="AR162" s="106">
        <v>11</v>
      </c>
    </row>
  </sheetData>
  <sheetProtection formatColumns="0" formatRows="0" autoFilter="0" sort="0" insertRows="0" insertColumns="1" deleteRows="0" deleteColumns="0"/>
  <mergeCells count="427">
    <mergeCell ref="R39:R40"/>
    <mergeCell ref="S39:S40"/>
    <mergeCell ref="G39:G43"/>
    <mergeCell ref="H39:H42"/>
    <mergeCell ref="I39:I42"/>
    <mergeCell ref="J39:J42"/>
    <mergeCell ref="K39:K42"/>
    <mergeCell ref="L39:L41"/>
    <mergeCell ref="M39:M41"/>
    <mergeCell ref="N39:N41"/>
    <mergeCell ref="O39:O41"/>
    <mergeCell ref="M147:M149"/>
    <mergeCell ref="N147:N149"/>
    <mergeCell ref="O147:O149"/>
    <mergeCell ref="P147:P148"/>
    <mergeCell ref="Q147:Q148"/>
    <mergeCell ref="R147:R148"/>
    <mergeCell ref="S147:S148"/>
    <mergeCell ref="D147:D151"/>
    <mergeCell ref="E147:E151"/>
    <mergeCell ref="F147:F151"/>
    <mergeCell ref="G147:G151"/>
    <mergeCell ref="H147:H150"/>
    <mergeCell ref="I147:I150"/>
    <mergeCell ref="J147:J150"/>
    <mergeCell ref="K147:K150"/>
    <mergeCell ref="L147:L149"/>
    <mergeCell ref="N115:N117"/>
    <mergeCell ref="O115:O117"/>
    <mergeCell ref="P115:P116"/>
    <mergeCell ref="Q115:Q116"/>
    <mergeCell ref="R115:R116"/>
    <mergeCell ref="S115:S116"/>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 ref="D115:D119"/>
    <mergeCell ref="E115:E119"/>
    <mergeCell ref="F115:F119"/>
    <mergeCell ref="G115:G119"/>
    <mergeCell ref="H115:H118"/>
    <mergeCell ref="I115:I118"/>
    <mergeCell ref="J115:J118"/>
    <mergeCell ref="K115:K118"/>
    <mergeCell ref="L115:L117"/>
    <mergeCell ref="S142:S143"/>
    <mergeCell ref="D142:D146"/>
    <mergeCell ref="E142:E146"/>
    <mergeCell ref="F142:F146"/>
    <mergeCell ref="G142:G146"/>
    <mergeCell ref="H142:H145"/>
    <mergeCell ref="I142:I145"/>
    <mergeCell ref="J142:J145"/>
    <mergeCell ref="K142:K145"/>
    <mergeCell ref="L142:L144"/>
    <mergeCell ref="H137:H140"/>
    <mergeCell ref="I137:I140"/>
    <mergeCell ref="J137:J140"/>
    <mergeCell ref="K137:K140"/>
    <mergeCell ref="L137:L139"/>
    <mergeCell ref="M137:M139"/>
    <mergeCell ref="N137:N139"/>
    <mergeCell ref="M142:M144"/>
    <mergeCell ref="N142:N144"/>
    <mergeCell ref="O142:O144"/>
    <mergeCell ref="P137:P138"/>
    <mergeCell ref="Q137:Q138"/>
    <mergeCell ref="R137:R138"/>
    <mergeCell ref="P142:P143"/>
    <mergeCell ref="Q142:Q143"/>
    <mergeCell ref="R142:R143"/>
    <mergeCell ref="S137:S138"/>
    <mergeCell ref="D137:D141"/>
    <mergeCell ref="E137:E141"/>
    <mergeCell ref="F137:F141"/>
    <mergeCell ref="G137:G141"/>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O137:O139"/>
    <mergeCell ref="R13:R14"/>
    <mergeCell ref="S13:S14"/>
    <mergeCell ref="M64:M66"/>
    <mergeCell ref="N64:N66"/>
    <mergeCell ref="O64:O66"/>
    <mergeCell ref="N54:N56"/>
    <mergeCell ref="D121:D125"/>
    <mergeCell ref="E121:E125"/>
    <mergeCell ref="F121:F125"/>
    <mergeCell ref="G121:G125"/>
    <mergeCell ref="H121:H124"/>
    <mergeCell ref="I121:I124"/>
    <mergeCell ref="J121:J124"/>
    <mergeCell ref="K121:K124"/>
    <mergeCell ref="L121:L123"/>
    <mergeCell ref="P69:P70"/>
    <mergeCell ref="Q69:Q70"/>
    <mergeCell ref="R69:R70"/>
    <mergeCell ref="S69:S70"/>
    <mergeCell ref="P64:P65"/>
    <mergeCell ref="Q64:Q65"/>
    <mergeCell ref="R64:R65"/>
    <mergeCell ref="S64:S65"/>
    <mergeCell ref="S44:S45"/>
    <mergeCell ref="M121:M123"/>
    <mergeCell ref="N121:N123"/>
    <mergeCell ref="O121:O123"/>
    <mergeCell ref="P121:P122"/>
    <mergeCell ref="Q121:Q122"/>
    <mergeCell ref="R121:R122"/>
    <mergeCell ref="S121:S122"/>
    <mergeCell ref="O69:O71"/>
    <mergeCell ref="E93:W93"/>
    <mergeCell ref="E85:W85"/>
    <mergeCell ref="E86:W86"/>
    <mergeCell ref="E87:W87"/>
    <mergeCell ref="E88:W88"/>
    <mergeCell ref="E89:W89"/>
    <mergeCell ref="L95:L97"/>
    <mergeCell ref="M95:M97"/>
    <mergeCell ref="E91:W91"/>
    <mergeCell ref="E92:W92"/>
    <mergeCell ref="K105:K108"/>
    <mergeCell ref="E59:E63"/>
    <mergeCell ref="F59:F63"/>
    <mergeCell ref="H59:H62"/>
    <mergeCell ref="G59:G63"/>
    <mergeCell ref="G49:G53"/>
    <mergeCell ref="K49:K52"/>
    <mergeCell ref="S49:S50"/>
    <mergeCell ref="S54:S55"/>
    <mergeCell ref="S59:S60"/>
    <mergeCell ref="O49:O51"/>
    <mergeCell ref="E54:E58"/>
    <mergeCell ref="F54:F58"/>
    <mergeCell ref="H54:H57"/>
    <mergeCell ref="L49:L51"/>
    <mergeCell ref="M49:M51"/>
    <mergeCell ref="P54:P55"/>
    <mergeCell ref="Q54:Q55"/>
    <mergeCell ref="R54:R55"/>
    <mergeCell ref="P49:P50"/>
    <mergeCell ref="D54:D58"/>
    <mergeCell ref="Q49:Q50"/>
    <mergeCell ref="R49:R50"/>
    <mergeCell ref="D64:D68"/>
    <mergeCell ref="E64:E68"/>
    <mergeCell ref="F64:F68"/>
    <mergeCell ref="G64:G68"/>
    <mergeCell ref="H64:H67"/>
    <mergeCell ref="I64:I67"/>
    <mergeCell ref="J64:J67"/>
    <mergeCell ref="K64:K67"/>
    <mergeCell ref="L64:L66"/>
    <mergeCell ref="D49:D53"/>
    <mergeCell ref="E49:E53"/>
    <mergeCell ref="F49:F53"/>
    <mergeCell ref="H49:H52"/>
    <mergeCell ref="I49:I52"/>
    <mergeCell ref="N49:N51"/>
    <mergeCell ref="P59:P60"/>
    <mergeCell ref="O54:O56"/>
    <mergeCell ref="Q59:Q60"/>
    <mergeCell ref="R59:R60"/>
    <mergeCell ref="O59:O61"/>
    <mergeCell ref="J49:J52"/>
    <mergeCell ref="D69:D73"/>
    <mergeCell ref="E69:E73"/>
    <mergeCell ref="F69:F73"/>
    <mergeCell ref="H69:H72"/>
    <mergeCell ref="N59:N61"/>
    <mergeCell ref="G54:G58"/>
    <mergeCell ref="K54:K57"/>
    <mergeCell ref="G69:G73"/>
    <mergeCell ref="K69:K72"/>
    <mergeCell ref="N69:N71"/>
    <mergeCell ref="I69:I72"/>
    <mergeCell ref="J69:J72"/>
    <mergeCell ref="L69:L71"/>
    <mergeCell ref="M69:M71"/>
    <mergeCell ref="L59:L61"/>
    <mergeCell ref="M59:M61"/>
    <mergeCell ref="K59:K62"/>
    <mergeCell ref="D59:D63"/>
    <mergeCell ref="I59:I62"/>
    <mergeCell ref="J59:J62"/>
    <mergeCell ref="I54:I57"/>
    <mergeCell ref="J54:J57"/>
    <mergeCell ref="L54:L56"/>
    <mergeCell ref="M54:M56"/>
    <mergeCell ref="D18:D38"/>
    <mergeCell ref="E18:E38"/>
    <mergeCell ref="F18:F38"/>
    <mergeCell ref="M44:M46"/>
    <mergeCell ref="R44:R45"/>
    <mergeCell ref="O44:O46"/>
    <mergeCell ref="D44:D48"/>
    <mergeCell ref="E44:E48"/>
    <mergeCell ref="F44:F48"/>
    <mergeCell ref="H44:H47"/>
    <mergeCell ref="I44:I47"/>
    <mergeCell ref="J44:J47"/>
    <mergeCell ref="G44:G48"/>
    <mergeCell ref="D39:D43"/>
    <mergeCell ref="E39:E43"/>
    <mergeCell ref="F39:F43"/>
    <mergeCell ref="L10:M10"/>
    <mergeCell ref="P10:Q10"/>
    <mergeCell ref="L11:M11"/>
    <mergeCell ref="P11:Q11"/>
    <mergeCell ref="K44:K47"/>
    <mergeCell ref="L44:L46"/>
    <mergeCell ref="P13:P14"/>
    <mergeCell ref="P44:P45"/>
    <mergeCell ref="Q44:Q45"/>
    <mergeCell ref="L13:L15"/>
    <mergeCell ref="M13:M15"/>
    <mergeCell ref="N13:N15"/>
    <mergeCell ref="O13:O15"/>
    <mergeCell ref="Q13:Q14"/>
    <mergeCell ref="P39:P40"/>
    <mergeCell ref="Q39:Q4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95:D99"/>
    <mergeCell ref="E95:E99"/>
    <mergeCell ref="D100:D104"/>
    <mergeCell ref="E100:E104"/>
    <mergeCell ref="F100:F104"/>
    <mergeCell ref="G100:G104"/>
    <mergeCell ref="H100:H103"/>
    <mergeCell ref="I100:I103"/>
    <mergeCell ref="J100:J103"/>
    <mergeCell ref="F95:F99"/>
    <mergeCell ref="G95:G99"/>
    <mergeCell ref="H95:H98"/>
    <mergeCell ref="I95:I98"/>
    <mergeCell ref="J95:J98"/>
    <mergeCell ref="K13:K16"/>
    <mergeCell ref="G18:G38"/>
    <mergeCell ref="N44:N46"/>
    <mergeCell ref="L105:L107"/>
    <mergeCell ref="Q100:Q101"/>
    <mergeCell ref="R100:R101"/>
    <mergeCell ref="S100:S101"/>
    <mergeCell ref="K100:K103"/>
    <mergeCell ref="K95:K98"/>
    <mergeCell ref="N100:N102"/>
    <mergeCell ref="O100:O102"/>
    <mergeCell ref="P100:P101"/>
    <mergeCell ref="S105:S106"/>
    <mergeCell ref="N105:N107"/>
    <mergeCell ref="O105:O107"/>
    <mergeCell ref="P105:P106"/>
    <mergeCell ref="Q105:Q106"/>
    <mergeCell ref="R105:R106"/>
    <mergeCell ref="L100:L102"/>
    <mergeCell ref="N95:N97"/>
    <mergeCell ref="O95:O97"/>
    <mergeCell ref="P95:P96"/>
    <mergeCell ref="Q95:Q96"/>
    <mergeCell ref="R95:R96"/>
    <mergeCell ref="S95:S96"/>
    <mergeCell ref="M100:M102"/>
    <mergeCell ref="M110:M112"/>
    <mergeCell ref="N110:N112"/>
    <mergeCell ref="O110:O112"/>
    <mergeCell ref="P110:P111"/>
    <mergeCell ref="Q110:Q111"/>
    <mergeCell ref="R110:R111"/>
    <mergeCell ref="S110:S111"/>
    <mergeCell ref="D105:D109"/>
    <mergeCell ref="E105:E109"/>
    <mergeCell ref="M105:M107"/>
    <mergeCell ref="D110:D114"/>
    <mergeCell ref="E110:E114"/>
    <mergeCell ref="F110:F114"/>
    <mergeCell ref="G110:G114"/>
    <mergeCell ref="H110:H113"/>
    <mergeCell ref="I110:I113"/>
    <mergeCell ref="J110:J113"/>
    <mergeCell ref="K110:K113"/>
    <mergeCell ref="L110:L112"/>
    <mergeCell ref="F105:F109"/>
    <mergeCell ref="G105:G109"/>
    <mergeCell ref="H105:H108"/>
    <mergeCell ref="I105:I108"/>
    <mergeCell ref="J105:J108"/>
    <mergeCell ref="S79:S80"/>
    <mergeCell ref="E74:E78"/>
    <mergeCell ref="F74:F78"/>
    <mergeCell ref="G74:G78"/>
    <mergeCell ref="H74:H77"/>
    <mergeCell ref="I74:I77"/>
    <mergeCell ref="J74:J77"/>
    <mergeCell ref="K74:K77"/>
    <mergeCell ref="L74:L76"/>
    <mergeCell ref="D74:D78"/>
    <mergeCell ref="M115:M117"/>
    <mergeCell ref="M74:M76"/>
    <mergeCell ref="N74:N76"/>
    <mergeCell ref="O74:O76"/>
    <mergeCell ref="P74:P75"/>
    <mergeCell ref="Q74:Q75"/>
    <mergeCell ref="R74:R75"/>
    <mergeCell ref="S74:S75"/>
    <mergeCell ref="D79:D83"/>
    <mergeCell ref="E79:E83"/>
    <mergeCell ref="F79:F83"/>
    <mergeCell ref="G79:G83"/>
    <mergeCell ref="H79:H82"/>
    <mergeCell ref="I79:I82"/>
    <mergeCell ref="J79:J82"/>
    <mergeCell ref="K79:K82"/>
    <mergeCell ref="L79:L81"/>
    <mergeCell ref="M79:M81"/>
    <mergeCell ref="N79:N81"/>
    <mergeCell ref="O79:O81"/>
    <mergeCell ref="P79:P80"/>
    <mergeCell ref="Q79:Q80"/>
    <mergeCell ref="R79:R80"/>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 ref="H26:H29"/>
    <mergeCell ref="I26:I29"/>
    <mergeCell ref="J26:J29"/>
    <mergeCell ref="K26:K29"/>
    <mergeCell ref="L26:L28"/>
    <mergeCell ref="M26:M28"/>
    <mergeCell ref="N26:N28"/>
    <mergeCell ref="S26:S27"/>
    <mergeCell ref="O26:O28"/>
    <mergeCell ref="P26:P27"/>
    <mergeCell ref="Q26:Q27"/>
    <mergeCell ref="R26:R27"/>
    <mergeCell ref="H30:H33"/>
    <mergeCell ref="I30:I33"/>
    <mergeCell ref="J30:J33"/>
    <mergeCell ref="K30:K33"/>
    <mergeCell ref="L30:L32"/>
    <mergeCell ref="M30:M32"/>
    <mergeCell ref="N30:N32"/>
    <mergeCell ref="S30:S31"/>
    <mergeCell ref="O30:O32"/>
    <mergeCell ref="P30:P31"/>
    <mergeCell ref="Q30:Q31"/>
    <mergeCell ref="R30:R31"/>
    <mergeCell ref="H34:H37"/>
    <mergeCell ref="I34:I37"/>
    <mergeCell ref="J34:J37"/>
    <mergeCell ref="K34:K37"/>
    <mergeCell ref="L34:L36"/>
    <mergeCell ref="M34:M36"/>
    <mergeCell ref="N34:N36"/>
    <mergeCell ref="S34:S35"/>
    <mergeCell ref="O34:O36"/>
    <mergeCell ref="P34:P35"/>
    <mergeCell ref="Q34:Q35"/>
    <mergeCell ref="R34:R35"/>
  </mergeCells>
  <dataValidations count="102">
    <dataValidation allowBlank="1" showInputMessage="1" showErrorMessage="1" prompt="Для выбора выполните двойной щелчок левой клавиши мыши по соответствующей ячейке." sqref="K54:K55 K13:K14 K64:K65 O64:O65 S64:S65 K59:K60 K44:K45 O54:O55 O59:O60 O44:O45 S54:S55 S59:S60 S44:S45 O13:O14 S13:S14 K49:K50 O49:O50 S49:S50 K95:K96 O95:O96 S95:S96 K100:K101 O100:O101 S100:S101 K110:K111 O110:O111 S110:S111 K105:K106 O105:O106 S69:S70 S105:S106 K69:K70 O69:O70 O147:O148 O121:O122 S121:S122 O126:O127 S126:S127 K121:K122 K126:K127 S115:S116 K142:K143 O142:O143 K137:K138 O137:O138 S142:S143 O131:O132 S137:S138 O74:O75 S74:S75 K74:K75 K79:K80 O79:O80 S79:S80 F95:F119 K115:K116 O115:O116 F121:F135 S131:S132 K131:K132 F137:F151 S147:S148 K147:K148 F13:F21 F38:F83 K39:K40 O39:O40 S39:S40"/>
    <dataValidation type="textLength" operator="lessThanOrEqual" allowBlank="1" showInputMessage="1" showErrorMessage="1" errorTitle="Ошибка" error="Допускается ввод не более 900 символов!" sqref="J54:J55 J13:J14 J64:J65 R64:R65 V64:W64 J59:J60 J44:J45 R54:R55 R13:R14 R59:R60 R44:R45 V54:W54 V13:W13 V59:W59 V44:W44 J49:J50 R49:R50 V49:W49 J95:J96 R95:R96 V95:W95 J100:J101 R100:R101 V100:W100 J110:J111 R110:R111 V110:W110 J105:J106 R105:R106 V105:W105 J69:J70 R69:R70 V69:W69 J121:J122 R121:R122 V121:W121 J126:J127 R126:R127 V126:W126 J142:J143 R142:R143 V142:W142 J137:J138 R137:R138 V137:W137 J74:J75 R74:R75 V74:W74 J79:J80 R79:R80 V79:W79 J115:J116 R115:R116 V115:W115 J131:J132 R131:R132 V131:W131 J147:J148 R147:R148 V147:W147 J39:J40 R39:R40 V39:W39">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N66 N59:N61 N44:N46 N54:N56 N13:N15 N49:N51 N95:N97 N110:N112 N100:N102 N105:N107 N69:N71 N121:N123 N126:N128 N142:N144 N137:N139 N74:N76 N79:N81 N115:N117 N131:N133 N147:N149 N39:N41">
      <formula1>DESCRIPTION_TERRITORY</formula1>
    </dataValidation>
    <dataValidation allowBlank="1" showInputMessage="1" showErrorMessage="1" prompt="Выберите виды деятельности, выполнив двойной щелчок левой кнопки мыши по ячейке." sqref="G121:G135 G137:G151 G95:G119 G13:G21 G38:G83"/>
    <dataValidation type="list" allowBlank="1" showInputMessage="1" showErrorMessage="1" errorTitle="Ошибка" error="Выберите значение из списка" prompt="Выберите значение из списка" sqref="E18:E21 E38">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Для выбора выполните двойной щелчок левой клавиши мыши по соответствующей ячейке." sqref="K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O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V26">
      <formula1>900</formula1>
    </dataValidation>
    <dataValidation type="textLength" operator="lessThanOrEqual" allowBlank="1" showInputMessage="1" showErrorMessage="1" errorTitle="Ошибка" error="Допускается ввод не более 900 символов!" sqref="W26">
      <formula1>900</formula1>
    </dataValidation>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Для выбора выполните двойной щелчок левой клавиши мыши по соответствующей ячейке." sqref="S27"/>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Для выбора выполните двойной щелчок левой клавиши мыши по соответствующей ячейке." sqref="K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O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type="textLength" operator="lessThanOrEqual" allowBlank="1" showInputMessage="1" showErrorMessage="1" errorTitle="Ошибка" error="Допускается ввод не более 900 символов!" sqref="V30">
      <formula1>900</formula1>
    </dataValidation>
    <dataValidation type="textLength" operator="lessThanOrEqual" allowBlank="1" showInputMessage="1" showErrorMessage="1" errorTitle="Ошибка" error="Допускается ввод не более 900 символов!" sqref="W30">
      <formula1>900</formula1>
    </dataValidation>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Для выбора выполните двойной щелчок левой клавиши мыши по соответствующей ячейке." sqref="S31"/>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Для выбора выполните двойной щелчок левой клавиши мыши по соответствующей ячейке." sqref="K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O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V34">
      <formula1>900</formula1>
    </dataValidation>
    <dataValidation type="textLength" operator="lessThanOrEqual" allowBlank="1" showInputMessage="1" showErrorMessage="1" errorTitle="Ошибка" error="Допускается ввод не более 900 символов!" sqref="W34">
      <formula1>900</formula1>
    </dataValidation>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 type="textLength" operator="lessThanOrEqual" allowBlank="1" showInputMessage="1" showErrorMessage="1" errorTitle="Ошибка" error="Допускается ввод не более 900 символов!" sqref="J3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R35">
      <formula1>900</formula1>
    </dataValidation>
    <dataValidation allowBlank="1" showInputMessage="1" showErrorMessage="1" prompt="Для выбора выполните двойной щелчок левой клавиши мыши по соответствующей ячейке." sqref="S35"/>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Выберите виды деятельности, выполнив двойной щелчок левой кнопки мыши по ячейке." sqref="G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7E063-9083-2035-BB9F-0.D95948E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1198</v>
      </c>
      <c r="E5" s="2239"/>
      <c r="F5" s="2239"/>
      <c r="G5" s="2239"/>
      <c r="H5" s="2239"/>
      <c r="I5" s="2239"/>
      <c r="J5" s="2239"/>
      <c r="V5" s="507">
        <v>63</v>
      </c>
    </row>
    <row customHeight="1" ht="15.75">
      <c r="C6" s="178"/>
      <c r="D6" s="2178" t="str">
        <f>IF(org=0,"Не определено",org)</f>
        <v>Муниципальное унитарное предприятие Белоярского района «Белоярские коммунальные системы»</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128</v>
      </c>
      <c r="J8" s="754"/>
      <c r="K8" s="419"/>
      <c r="U8" s="677"/>
      <c r="V8" s="760">
        <v>1</v>
      </c>
    </row>
    <row customHeight="1" ht="15.75">
      <c r="C9" s="178"/>
      <c r="D9" s="713"/>
      <c r="E9" s="2369" t="s">
        <v>118</v>
      </c>
      <c r="F9" s="2370"/>
      <c r="G9" s="2397" t="str">
        <f>IF(G8="","",INDEX(DIFFERENTIATION_UNMERGE_VD,MATCH(G8,DIFFERENTIATION_ID_DIFF,0)))</f>
        <v/>
      </c>
      <c r="H9" s="2398"/>
      <c r="I9" s="2397">
        <f>IF(I8="","",INDEX(DIFFERENTIATION_UNMERGE_VD,MATCH(I8,DIFFERENTIATION_ID_DIFF,0)))</f>
        <v>0</v>
      </c>
      <c r="J9" s="2398"/>
      <c r="K9" s="2177" t="s">
        <v>339</v>
      </c>
      <c r="V9" s="507">
        <v>15</v>
      </c>
    </row>
    <row s="1637" customFormat="1" customHeight="1" ht="15.75">
      <c r="A10" s="761"/>
      <c r="C10" s="178"/>
      <c r="D10" s="713"/>
      <c r="E10" s="2369" t="s">
        <v>600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601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338</v>
      </c>
      <c r="E12" s="2372"/>
      <c r="F12" s="2372"/>
      <c r="G12" s="889"/>
      <c r="H12" s="889"/>
      <c r="I12" s="889"/>
      <c r="J12" s="889"/>
      <c r="K12" s="2201"/>
      <c r="U12" s="677"/>
      <c r="V12" s="760">
        <v>15</v>
      </c>
    </row>
    <row customHeight="1" ht="35.699999999999996">
      <c r="C13" s="178"/>
      <c r="D13" s="807" t="s">
        <v>89</v>
      </c>
      <c r="E13" s="809" t="s">
        <v>340</v>
      </c>
      <c r="F13" s="809" t="s">
        <v>602</v>
      </c>
      <c r="G13" s="810" t="s">
        <v>341</v>
      </c>
      <c r="H13" s="809" t="s">
        <v>428</v>
      </c>
      <c r="I13" s="810" t="s">
        <v>341</v>
      </c>
      <c r="J13" s="809" t="s">
        <v>428</v>
      </c>
      <c r="K13" s="2234"/>
      <c r="V13" s="507">
        <v>34</v>
      </c>
    </row>
    <row customHeight="1" ht="15" hidden="1">
      <c r="C14" s="178"/>
      <c r="D14" s="595" t="s">
        <v>100</v>
      </c>
      <c r="E14" s="595" t="s">
        <v>105</v>
      </c>
      <c r="F14" s="595" t="s">
        <v>91</v>
      </c>
      <c r="G14" s="661" t="str">
        <f>G1&amp;".1"</f>
        <v>4.1</v>
      </c>
      <c r="H14" s="661"/>
      <c r="I14" s="661" t="str">
        <f>I1&amp;".1"</f>
        <v>4.1</v>
      </c>
      <c r="J14" s="661"/>
      <c r="K14" s="291"/>
      <c r="V14" s="507">
        <v>0</v>
      </c>
    </row>
    <row customHeight="1" ht="22.5" hidden="1">
      <c r="A15" s="507"/>
      <c r="C15" s="528"/>
      <c r="D15" s="523">
        <v>1</v>
      </c>
      <c r="E15" s="679" t="s">
        <v>844</v>
      </c>
      <c r="F15" s="523" t="s">
        <v>845</v>
      </c>
      <c r="G15" s="680"/>
      <c r="H15" s="680"/>
      <c r="I15" s="680"/>
      <c r="J15" s="680"/>
      <c r="K15" s="291" t="s">
        <v>846</v>
      </c>
      <c r="V15" s="507">
        <v>0</v>
      </c>
    </row>
    <row customHeight="1" ht="22.5" hidden="1">
      <c r="A16" s="507"/>
      <c r="C16" s="528"/>
      <c r="D16" s="523">
        <v>2</v>
      </c>
      <c r="E16" s="281" t="s">
        <v>847</v>
      </c>
      <c r="F16" s="523" t="s">
        <v>848</v>
      </c>
      <c r="G16" s="680"/>
      <c r="H16" s="680"/>
      <c r="I16" s="680"/>
      <c r="J16" s="680"/>
      <c r="K16" s="291" t="s">
        <v>849</v>
      </c>
      <c r="V16" s="507">
        <v>0</v>
      </c>
    </row>
    <row customHeight="1" ht="123.75" hidden="1">
      <c r="A17" s="507"/>
      <c r="C17" s="528"/>
      <c r="D17" s="523">
        <v>3</v>
      </c>
      <c r="E17" s="281" t="s">
        <v>1199</v>
      </c>
      <c r="F17" s="523" t="s">
        <v>344</v>
      </c>
      <c r="G17" s="680"/>
      <c r="H17" s="680"/>
      <c r="I17" s="680"/>
      <c r="J17" s="680"/>
      <c r="K17" s="291" t="s">
        <v>1200</v>
      </c>
      <c r="V17" s="507">
        <v>0</v>
      </c>
    </row>
    <row customHeight="1" ht="48.29999999999999">
      <c r="A18" s="507"/>
      <c r="C18" s="528"/>
      <c r="D18" s="523">
        <v>3</v>
      </c>
      <c r="E18" s="281" t="s">
        <v>850</v>
      </c>
      <c r="F18" s="523" t="s">
        <v>344</v>
      </c>
      <c r="G18" s="811" t="s">
        <v>344</v>
      </c>
      <c r="H18" s="812" t="s">
        <v>344</v>
      </c>
      <c r="I18" s="523" t="s">
        <v>344</v>
      </c>
      <c r="J18" s="580" t="s">
        <v>344</v>
      </c>
      <c r="K18" s="291" t="s">
        <v>1201</v>
      </c>
      <c r="V18" s="507">
        <v>46</v>
      </c>
    </row>
    <row customHeight="1" ht="35.699999999999996">
      <c r="A19" s="507"/>
      <c r="C19" s="528"/>
      <c r="D19" s="541" t="s">
        <v>362</v>
      </c>
      <c r="E19" s="561" t="s">
        <v>852</v>
      </c>
      <c r="F19" s="523" t="s">
        <v>853</v>
      </c>
      <c r="G19" s="819"/>
      <c r="H19" s="108"/>
      <c r="I19" s="819"/>
      <c r="J19" s="820"/>
      <c r="K19" s="681"/>
      <c r="V19" s="507">
        <v>34</v>
      </c>
    </row>
    <row customHeight="1" ht="35.699999999999996">
      <c r="A20" s="507"/>
      <c r="C20" s="528"/>
      <c r="D20" s="1892" t="s">
        <v>370</v>
      </c>
      <c r="E20" s="561" t="s">
        <v>854</v>
      </c>
      <c r="F20" s="523" t="s">
        <v>855</v>
      </c>
      <c r="G20" s="819"/>
      <c r="H20" s="108"/>
      <c r="I20" s="819"/>
      <c r="J20" s="108"/>
      <c r="K20" s="681"/>
      <c r="V20" s="507">
        <v>34</v>
      </c>
    </row>
    <row customHeight="1" ht="48.29999999999999">
      <c r="A21" s="507"/>
      <c r="C21" s="528"/>
      <c r="D21" s="1892" t="s">
        <v>372</v>
      </c>
      <c r="E21" s="561" t="s">
        <v>856</v>
      </c>
      <c r="F21" s="523" t="s">
        <v>607</v>
      </c>
      <c r="G21" s="682"/>
      <c r="H21" s="108"/>
      <c r="I21" s="682"/>
      <c r="J21" s="108"/>
      <c r="K21" s="681"/>
      <c r="V21" s="507">
        <v>46</v>
      </c>
    </row>
    <row customHeight="1" ht="67.5" hidden="1">
      <c r="A22" s="507"/>
      <c r="C22" s="528"/>
      <c r="D22" s="523">
        <v>5</v>
      </c>
      <c r="E22" s="281" t="s">
        <v>1202</v>
      </c>
      <c r="F22" s="523" t="s">
        <v>594</v>
      </c>
      <c r="G22" s="683"/>
      <c r="H22" s="684"/>
      <c r="I22" s="683"/>
      <c r="J22" s="684"/>
      <c r="K22" s="291" t="s">
        <v>1203</v>
      </c>
      <c r="V22" s="507">
        <v>0</v>
      </c>
    </row>
    <row customHeight="1" ht="33.75" hidden="1">
      <c r="C23" s="453"/>
      <c r="D23" s="523">
        <v>6</v>
      </c>
      <c r="E23" s="281" t="s">
        <v>1204</v>
      </c>
      <c r="F23" s="523" t="s">
        <v>1205</v>
      </c>
      <c r="G23" s="683"/>
      <c r="H23" s="683"/>
      <c r="I23" s="683"/>
      <c r="J23" s="683"/>
      <c r="K23" s="291" t="s">
        <v>1206</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D8D0FD-BDD9-1648-CC9C-0.BF0B2F3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1207</v>
      </c>
      <c r="B1" s="1069" t="s">
        <v>1208</v>
      </c>
      <c r="C1" s="1069" t="s">
        <v>1209</v>
      </c>
      <c r="D1" s="1069" t="s">
        <v>1210</v>
      </c>
      <c r="E1" s="1069" t="s">
        <v>1211</v>
      </c>
      <c r="F1" s="1069" t="s">
        <v>1212</v>
      </c>
      <c r="G1" s="1069" t="s">
        <v>1213</v>
      </c>
      <c r="H1" s="1069" t="s">
        <v>1214</v>
      </c>
      <c r="I1" s="1069" t="s">
        <v>1215</v>
      </c>
      <c r="J1" s="1069" t="s">
        <v>1216</v>
      </c>
      <c r="K1" s="1069" t="s">
        <v>1217</v>
      </c>
      <c r="L1" s="1069" t="s">
        <v>1218</v>
      </c>
      <c r="M1" s="1069"/>
      <c r="N1" s="1069" t="s">
        <v>1219</v>
      </c>
      <c r="O1" s="1069" t="s">
        <v>1220</v>
      </c>
      <c r="P1" s="1069" t="s">
        <v>1221</v>
      </c>
      <c r="Q1" s="1069" t="s">
        <v>1222</v>
      </c>
      <c r="R1" s="1069" t="s">
        <v>1223</v>
      </c>
      <c r="S1" s="1069" t="s">
        <v>1224</v>
      </c>
      <c r="T1" s="1069" t="s">
        <v>1225</v>
      </c>
      <c r="U1" s="1069" t="s">
        <v>1226</v>
      </c>
      <c r="V1" s="1069"/>
      <c r="W1" s="799" t="s">
        <v>1227</v>
      </c>
      <c r="X1" s="1069" t="s">
        <v>1228</v>
      </c>
      <c r="Y1" s="1069" t="s">
        <v>1229</v>
      </c>
      <c r="Z1" s="1069"/>
      <c r="AA1" s="1069" t="s">
        <v>1230</v>
      </c>
      <c r="AB1" s="1069"/>
      <c r="AC1" s="1069" t="s">
        <v>1231</v>
      </c>
      <c r="AD1" s="1069"/>
      <c r="AF1" s="1069" t="s">
        <v>1232</v>
      </c>
      <c r="AH1" s="1069" t="s">
        <v>1233</v>
      </c>
      <c r="AI1" s="1069" t="s">
        <v>1234</v>
      </c>
      <c r="AK1" s="1069" t="s">
        <v>1235</v>
      </c>
      <c r="AM1" s="1069" t="s">
        <v>1236</v>
      </c>
      <c r="AP1" s="1069" t="s">
        <v>1237</v>
      </c>
      <c r="AQ1" s="1069" t="s">
        <v>1238</v>
      </c>
      <c r="AS1" s="1069" t="s">
        <v>1239</v>
      </c>
      <c r="AU1" s="1069" t="s">
        <v>1240</v>
      </c>
      <c r="AW1" s="1069" t="s">
        <v>1241</v>
      </c>
      <c r="AX1" s="1069" t="s">
        <v>1242</v>
      </c>
      <c r="AZ1" s="1154" t="s">
        <v>1243</v>
      </c>
      <c r="BB1" s="1069" t="s">
        <v>1244</v>
      </c>
      <c r="BC1" s="1069"/>
      <c r="BE1" s="1069" t="s">
        <v>1245</v>
      </c>
      <c r="BF1" s="1069" t="s">
        <v>1246</v>
      </c>
      <c r="BH1" s="1071" t="s">
        <v>843</v>
      </c>
      <c r="BI1" s="1072"/>
      <c r="BJ1" s="1073" t="s">
        <v>1247</v>
      </c>
      <c r="BK1" s="1072"/>
      <c r="BL1" s="1074" t="s">
        <v>942</v>
      </c>
      <c r="BM1" s="1072"/>
      <c r="BN1" s="1075" t="s">
        <v>1248</v>
      </c>
      <c r="BS1" s="1429"/>
    </row>
    <row customHeight="1" ht="11.25">
      <c r="A2" s="1076" t="s">
        <v>1249</v>
      </c>
      <c r="B2" s="1077">
        <v>2000</v>
      </c>
      <c r="C2" s="1077">
        <v>2022</v>
      </c>
      <c r="D2" s="1077" t="s">
        <v>67</v>
      </c>
      <c r="E2" s="1078" t="s">
        <v>1250</v>
      </c>
      <c r="F2" s="1078" t="s">
        <v>1251</v>
      </c>
      <c r="G2" s="1078" t="s">
        <v>1252</v>
      </c>
      <c r="H2" s="1079" t="s">
        <v>56</v>
      </c>
      <c r="I2" s="1078" t="s">
        <v>100</v>
      </c>
      <c r="J2" s="1078" t="s">
        <v>1253</v>
      </c>
      <c r="K2" s="1080" t="s">
        <v>1254</v>
      </c>
      <c r="L2" s="1081"/>
      <c r="M2" s="1080">
        <v>1</v>
      </c>
      <c r="N2" s="1164" t="s">
        <v>1255</v>
      </c>
      <c r="O2" s="1079" t="s">
        <v>485</v>
      </c>
      <c r="P2" s="1082" t="s">
        <v>1256</v>
      </c>
      <c r="Q2" s="1083" t="s">
        <v>484</v>
      </c>
      <c r="R2" s="145" t="s">
        <v>1257</v>
      </c>
      <c r="S2" s="145" t="s">
        <v>1258</v>
      </c>
      <c r="T2" s="1084" t="s">
        <v>1259</v>
      </c>
      <c r="U2" s="1081" t="s">
        <v>1260</v>
      </c>
      <c r="V2" s="1085">
        <v>1</v>
      </c>
      <c r="W2" s="1086"/>
      <c r="X2" s="1086" t="s">
        <v>1261</v>
      </c>
      <c r="Y2" s="1077" t="s">
        <v>1262</v>
      </c>
      <c r="Z2" s="1087"/>
      <c r="AA2" s="1077" t="s">
        <v>1263</v>
      </c>
      <c r="AB2" s="1088" t="s">
        <v>1263</v>
      </c>
      <c r="AC2" s="1077" t="s">
        <v>1264</v>
      </c>
      <c r="AD2" s="1088" t="s">
        <v>1264</v>
      </c>
      <c r="AF2" s="1079" t="s">
        <v>1260</v>
      </c>
      <c r="AH2" s="1078" t="s">
        <v>1265</v>
      </c>
      <c r="AI2" s="1078" t="s">
        <v>1265</v>
      </c>
      <c r="AK2" s="1078" t="s">
        <v>1266</v>
      </c>
      <c r="AM2" s="1078" t="s">
        <v>1267</v>
      </c>
      <c r="AP2" s="1089" t="s">
        <v>1261</v>
      </c>
      <c r="AQ2" s="1090" t="s">
        <v>1261</v>
      </c>
      <c r="AS2" s="1077" t="s">
        <v>1268</v>
      </c>
      <c r="AU2" s="1122" t="s">
        <v>1269</v>
      </c>
      <c r="AW2" s="1122" t="s">
        <v>1270</v>
      </c>
      <c r="AX2" s="1122" t="s">
        <v>1270</v>
      </c>
      <c r="AZ2" s="1122" t="s">
        <v>54</v>
      </c>
      <c r="BB2" s="1122" t="s">
        <v>1271</v>
      </c>
      <c r="BC2" s="1122" t="s">
        <v>1272</v>
      </c>
      <c r="BE2" s="1122">
        <v>2000</v>
      </c>
      <c r="BF2" s="1122" t="s">
        <v>1273</v>
      </c>
    </row>
    <row customHeight="1" ht="11.25">
      <c r="A3" s="1076" t="s">
        <v>1274</v>
      </c>
      <c r="B3" s="1077">
        <v>2001</v>
      </c>
      <c r="C3" s="1077">
        <v>2023</v>
      </c>
      <c r="D3" s="1077" t="s">
        <v>19</v>
      </c>
      <c r="E3" s="1078" t="s">
        <v>1275</v>
      </c>
      <c r="F3" s="1078" t="s">
        <v>1276</v>
      </c>
      <c r="G3" s="1078" t="s">
        <v>1277</v>
      </c>
      <c r="H3" s="1079" t="s">
        <v>1278</v>
      </c>
      <c r="I3" s="1078" t="s">
        <v>105</v>
      </c>
      <c r="J3" s="1078" t="s">
        <v>592</v>
      </c>
      <c r="K3" s="1080" t="s">
        <v>1186</v>
      </c>
      <c r="L3" s="1081">
        <f>_xlfn.IFERROR(MATCH(K3,OFFER_METHOD,0),0)</f>
        <v>4</v>
      </c>
      <c r="M3" s="1080">
        <v>2</v>
      </c>
      <c r="N3" s="1164" t="s">
        <v>1279</v>
      </c>
      <c r="O3" s="1079" t="s">
        <v>1280</v>
      </c>
      <c r="P3" s="1082" t="s">
        <v>37</v>
      </c>
      <c r="Q3" s="1083" t="s">
        <v>1281</v>
      </c>
      <c r="R3" s="145" t="s">
        <v>1282</v>
      </c>
      <c r="S3" s="145" t="s">
        <v>1283</v>
      </c>
      <c r="T3" s="1084" t="s">
        <v>1284</v>
      </c>
      <c r="U3" s="1081" t="s">
        <v>1285</v>
      </c>
      <c r="V3" s="1085">
        <v>2</v>
      </c>
      <c r="W3" s="1086"/>
      <c r="X3" s="1086" t="s">
        <v>1286</v>
      </c>
      <c r="Y3" s="1077" t="s">
        <v>1262</v>
      </c>
      <c r="Z3" s="1087"/>
      <c r="AA3" s="1077" t="s">
        <v>1287</v>
      </c>
      <c r="AB3" s="1088" t="s">
        <v>1287</v>
      </c>
      <c r="AC3" s="1077" t="s">
        <v>1288</v>
      </c>
      <c r="AD3" s="1088" t="s">
        <v>1288</v>
      </c>
      <c r="AF3" s="1079" t="s">
        <v>1285</v>
      </c>
      <c r="AH3" s="1078" t="s">
        <v>1289</v>
      </c>
      <c r="AI3" s="1078" t="s">
        <v>1290</v>
      </c>
      <c r="AK3" s="1078" t="s">
        <v>1291</v>
      </c>
      <c r="AM3" s="1078" t="s">
        <v>1292</v>
      </c>
      <c r="AP3" s="1089" t="s">
        <v>171</v>
      </c>
      <c r="AQ3" s="1090" t="s">
        <v>171</v>
      </c>
      <c r="AS3" s="1077" t="s">
        <v>1293</v>
      </c>
      <c r="AU3" s="1122" t="s">
        <v>1294</v>
      </c>
      <c r="AW3" s="1122" t="s">
        <v>1295</v>
      </c>
      <c r="AX3" s="1122" t="s">
        <v>1295</v>
      </c>
      <c r="AZ3" s="1122" t="s">
        <v>1296</v>
      </c>
      <c r="BB3" s="1122" t="s">
        <v>1297</v>
      </c>
      <c r="BC3" s="1122" t="s">
        <v>1272</v>
      </c>
      <c r="BE3" s="1122">
        <v>2001</v>
      </c>
      <c r="BF3" s="1122" t="s">
        <v>1298</v>
      </c>
      <c r="BH3" s="1069" t="s">
        <v>1299</v>
      </c>
      <c r="BJ3" s="1069" t="s">
        <v>1300</v>
      </c>
      <c r="BL3" s="1069" t="s">
        <v>1301</v>
      </c>
      <c r="BN3" s="1069" t="s">
        <v>1302</v>
      </c>
      <c r="BR3" s="1069" t="s">
        <v>1303</v>
      </c>
      <c r="BS3" s="1430"/>
      <c r="BT3" s="1072"/>
      <c r="BU3" s="1069" t="s">
        <v>1304</v>
      </c>
      <c r="BV3" s="1072"/>
      <c r="BW3" s="1692"/>
      <c r="BX3" s="1694" t="s">
        <v>1305</v>
      </c>
      <c r="CA3" s="1069" t="s">
        <v>1306</v>
      </c>
    </row>
    <row customHeight="1" ht="11.25">
      <c r="A4" s="1076" t="s">
        <v>1307</v>
      </c>
      <c r="B4" s="1077">
        <v>2002</v>
      </c>
      <c r="C4" s="1077">
        <v>2024</v>
      </c>
      <c r="E4" s="1078" t="s">
        <v>1308</v>
      </c>
      <c r="F4" s="1078" t="s">
        <v>1309</v>
      </c>
      <c r="H4" s="1079" t="s">
        <v>1310</v>
      </c>
      <c r="I4" s="1078" t="s">
        <v>91</v>
      </c>
      <c r="J4" s="1078" t="s">
        <v>1311</v>
      </c>
      <c r="K4" s="1080" t="s">
        <v>1312</v>
      </c>
      <c r="L4" s="1081">
        <f>_xlfn.IFERROR(MATCH(K4,OFFER_METHOD,0),0)</f>
        <v>0</v>
      </c>
      <c r="M4" s="1080">
        <v>3</v>
      </c>
      <c r="N4" s="1164" t="s">
        <v>1313</v>
      </c>
      <c r="O4" s="1078" t="s">
        <v>1314</v>
      </c>
      <c r="Q4" s="1083" t="s">
        <v>1315</v>
      </c>
      <c r="R4" s="145" t="s">
        <v>1316</v>
      </c>
      <c r="S4" s="145" t="s">
        <v>1317</v>
      </c>
      <c r="T4" s="1084" t="s">
        <v>1318</v>
      </c>
      <c r="U4" s="1081" t="s">
        <v>1319</v>
      </c>
      <c r="V4" s="1085">
        <v>3</v>
      </c>
      <c r="W4" s="1086"/>
      <c r="X4" s="1086" t="s">
        <v>1320</v>
      </c>
      <c r="Y4" s="1077" t="s">
        <v>1262</v>
      </c>
      <c r="Z4" s="1093"/>
      <c r="AC4" s="1077" t="s">
        <v>1321</v>
      </c>
      <c r="AD4" s="1088" t="s">
        <v>1321</v>
      </c>
      <c r="AF4" s="1079" t="s">
        <v>1319</v>
      </c>
      <c r="AH4" s="1079" t="s">
        <v>1322</v>
      </c>
      <c r="AK4" s="1078" t="s">
        <v>1323</v>
      </c>
      <c r="AM4" s="1078" t="s">
        <v>1324</v>
      </c>
      <c r="AP4" s="1089" t="s">
        <v>1286</v>
      </c>
      <c r="AQ4" s="1090" t="s">
        <v>1286</v>
      </c>
      <c r="AS4" s="1077" t="s">
        <v>1325</v>
      </c>
      <c r="AU4" s="1122" t="s">
        <v>1326</v>
      </c>
      <c r="AW4" s="1122" t="s">
        <v>1327</v>
      </c>
      <c r="AX4" s="1122" t="s">
        <v>1327</v>
      </c>
      <c r="AZ4" s="1122" t="s">
        <v>1328</v>
      </c>
      <c r="BB4" s="1122" t="s">
        <v>1329</v>
      </c>
      <c r="BC4" s="1122" t="s">
        <v>1330</v>
      </c>
      <c r="BE4" s="1122">
        <v>2002</v>
      </c>
      <c r="BF4" s="1122" t="s">
        <v>1331</v>
      </c>
      <c r="BH4" s="1070" t="s">
        <v>1332</v>
      </c>
      <c r="BJ4" s="1070" t="s">
        <v>1332</v>
      </c>
      <c r="BL4" s="1070" t="s">
        <v>1332</v>
      </c>
      <c r="BN4" s="1070" t="s">
        <v>1332</v>
      </c>
      <c r="BQ4" s="1434" t="s">
        <v>1333</v>
      </c>
      <c r="BR4" s="1161" t="s">
        <v>1334</v>
      </c>
      <c r="BS4" s="276"/>
      <c r="BT4" s="1434" t="s">
        <v>1335</v>
      </c>
      <c r="BU4" s="1161" t="s">
        <v>1336</v>
      </c>
      <c r="BV4" s="1072"/>
      <c r="BW4" s="1699" t="s">
        <v>1337</v>
      </c>
      <c r="BX4" s="1693" t="s">
        <v>1338</v>
      </c>
      <c r="BZ4" s="1434" t="s">
        <v>1339</v>
      </c>
      <c r="CA4" s="1161" t="s">
        <v>1340</v>
      </c>
    </row>
    <row customHeight="1" ht="11.25">
      <c r="A5" s="1076" t="s">
        <v>1341</v>
      </c>
      <c r="B5" s="1077">
        <v>2003</v>
      </c>
      <c r="C5" s="1077">
        <v>2025</v>
      </c>
      <c r="E5" s="1078" t="s">
        <v>1342</v>
      </c>
      <c r="F5" s="1078" t="s">
        <v>1343</v>
      </c>
      <c r="H5" s="1079" t="s">
        <v>1344</v>
      </c>
      <c r="I5" s="1078" t="s">
        <v>92</v>
      </c>
      <c r="K5" s="1080" t="s">
        <v>1345</v>
      </c>
      <c r="L5" s="1081">
        <f>_xlfn.IFERROR(MATCH(K5,OFFER_METHOD,0),0)</f>
        <v>0</v>
      </c>
      <c r="M5" s="1080">
        <v>4</v>
      </c>
      <c r="N5" s="1094" t="s">
        <v>1346</v>
      </c>
      <c r="O5" s="1078" t="s">
        <v>1347</v>
      </c>
      <c r="Q5" s="1083" t="s">
        <v>1348</v>
      </c>
      <c r="R5" s="145" t="s">
        <v>1349</v>
      </c>
      <c r="T5" s="1079" t="s">
        <v>1350</v>
      </c>
      <c r="U5" s="1081" t="s">
        <v>1351</v>
      </c>
      <c r="V5" s="1085">
        <v>4</v>
      </c>
      <c r="W5" s="1086"/>
      <c r="X5" s="1086" t="s">
        <v>206</v>
      </c>
      <c r="Y5" s="1077" t="s">
        <v>1352</v>
      </c>
      <c r="Z5" s="1093">
        <v>1</v>
      </c>
      <c r="AF5" s="1079" t="s">
        <v>1353</v>
      </c>
      <c r="AH5" s="1078" t="s">
        <v>1354</v>
      </c>
      <c r="AK5" s="1078" t="s">
        <v>1355</v>
      </c>
      <c r="AM5" s="1078" t="s">
        <v>1356</v>
      </c>
      <c r="AP5" s="1089" t="s">
        <v>206</v>
      </c>
      <c r="AQ5" s="1090" t="s">
        <v>206</v>
      </c>
      <c r="AU5" s="1122" t="s">
        <v>1357</v>
      </c>
      <c r="AW5" s="1122" t="s">
        <v>1358</v>
      </c>
      <c r="AX5" s="1122" t="s">
        <v>1358</v>
      </c>
      <c r="AZ5" s="1122" t="s">
        <v>1359</v>
      </c>
      <c r="BB5" s="1122" t="s">
        <v>1360</v>
      </c>
      <c r="BC5" s="1122" t="s">
        <v>1361</v>
      </c>
      <c r="BE5" s="1122">
        <v>2003</v>
      </c>
      <c r="BF5" s="1122" t="s">
        <v>1362</v>
      </c>
      <c r="BH5" s="1070" t="s">
        <v>1363</v>
      </c>
      <c r="BJ5" s="1070" t="s">
        <v>1363</v>
      </c>
      <c r="BL5" s="1070" t="s">
        <v>1363</v>
      </c>
      <c r="BN5" s="1070" t="s">
        <v>1364</v>
      </c>
      <c r="BQ5" s="1283">
        <v>4213775</v>
      </c>
      <c r="BR5" s="1070" t="s">
        <v>1261</v>
      </c>
      <c r="BS5" s="1431"/>
      <c r="BT5" s="1283">
        <v>64236871</v>
      </c>
      <c r="BU5" s="1070" t="s">
        <v>267</v>
      </c>
      <c r="BV5" s="1072"/>
      <c r="BW5" s="1697">
        <v>4213767</v>
      </c>
      <c r="BX5" s="1695" t="s">
        <v>1365</v>
      </c>
      <c r="BZ5" s="1283">
        <v>64237509</v>
      </c>
      <c r="CA5" s="1297" t="s">
        <v>1366</v>
      </c>
    </row>
    <row customHeight="1" ht="11.25">
      <c r="A6" s="1076" t="s">
        <v>1367</v>
      </c>
      <c r="B6" s="1077">
        <v>2004</v>
      </c>
      <c r="C6" s="1077">
        <v>2026</v>
      </c>
      <c r="E6" s="1078" t="s">
        <v>1368</v>
      </c>
      <c r="F6" s="1095"/>
      <c r="H6" s="1079" t="s">
        <v>1369</v>
      </c>
      <c r="I6" s="1078" t="s">
        <v>122</v>
      </c>
      <c r="J6" s="1069" t="s">
        <v>1370</v>
      </c>
      <c r="L6" s="1081">
        <f>SUM(kind_of_control_method_filter)</f>
        <v>4</v>
      </c>
      <c r="N6" s="1094" t="s">
        <v>1371</v>
      </c>
      <c r="O6" s="1078" t="s">
        <v>1372</v>
      </c>
      <c r="R6" s="145" t="s">
        <v>484</v>
      </c>
      <c r="T6" s="1079" t="s">
        <v>1373</v>
      </c>
      <c r="U6" s="1081" t="s">
        <v>1353</v>
      </c>
      <c r="V6" s="1085">
        <v>5</v>
      </c>
      <c r="W6" s="1086"/>
      <c r="X6" s="1077" t="s">
        <v>212</v>
      </c>
      <c r="Y6" s="1077" t="s">
        <v>1374</v>
      </c>
      <c r="Z6" s="1093"/>
      <c r="AA6" s="1096"/>
      <c r="AH6" s="1078" t="s">
        <v>1375</v>
      </c>
      <c r="AK6" s="1078" t="s">
        <v>1376</v>
      </c>
      <c r="AM6" s="1078" t="s">
        <v>1377</v>
      </c>
      <c r="AP6" s="1089" t="s">
        <v>212</v>
      </c>
      <c r="AQ6" s="1090" t="s">
        <v>212</v>
      </c>
      <c r="AU6" s="1122" t="s">
        <v>1378</v>
      </c>
      <c r="AW6" s="1122" t="s">
        <v>1379</v>
      </c>
      <c r="AX6" s="1122" t="s">
        <v>1379</v>
      </c>
      <c r="BB6" s="1122" t="s">
        <v>1380</v>
      </c>
      <c r="BC6" s="1122" t="s">
        <v>1361</v>
      </c>
      <c r="BE6" s="1122">
        <v>2004</v>
      </c>
      <c r="BF6" s="1122" t="s">
        <v>1381</v>
      </c>
      <c r="BH6" s="1070" t="s">
        <v>1382</v>
      </c>
      <c r="BJ6" s="1070" t="s">
        <v>1383</v>
      </c>
      <c r="BL6" s="1070" t="s">
        <v>1383</v>
      </c>
      <c r="BN6" s="1070" t="s">
        <v>1384</v>
      </c>
      <c r="BQ6" s="1283">
        <v>4213784</v>
      </c>
      <c r="BR6" s="1297" t="s">
        <v>171</v>
      </c>
      <c r="BS6" s="1432"/>
      <c r="BT6" s="1283">
        <v>64236872</v>
      </c>
      <c r="BU6" s="1070" t="s">
        <v>272</v>
      </c>
      <c r="BV6" s="1072"/>
      <c r="BW6" s="1697">
        <v>4213768</v>
      </c>
      <c r="BX6" s="1695" t="s">
        <v>292</v>
      </c>
      <c r="BZ6" s="1283">
        <v>64237510</v>
      </c>
      <c r="CA6" s="1070" t="s">
        <v>1385</v>
      </c>
    </row>
    <row customHeight="1" ht="11.25">
      <c r="A7" s="1076" t="s">
        <v>1386</v>
      </c>
      <c r="B7" s="1077">
        <v>2005</v>
      </c>
      <c r="E7" s="1078" t="s">
        <v>1387</v>
      </c>
      <c r="F7" s="1095"/>
      <c r="H7" s="1079" t="s">
        <v>1388</v>
      </c>
      <c r="I7" s="1078" t="s">
        <v>93</v>
      </c>
      <c r="J7" s="1078" t="s">
        <v>1389</v>
      </c>
      <c r="N7" s="1098" t="s">
        <v>1390</v>
      </c>
      <c r="O7" s="1078" t="s">
        <v>1391</v>
      </c>
      <c r="U7" s="1081" t="s">
        <v>19</v>
      </c>
      <c r="V7" s="372" t="s">
        <v>93</v>
      </c>
      <c r="W7" s="1086"/>
      <c r="X7" s="1077" t="s">
        <v>218</v>
      </c>
      <c r="Y7" s="1077" t="s">
        <v>1352</v>
      </c>
      <c r="Z7" s="1093"/>
      <c r="AA7" s="1096"/>
      <c r="AH7" s="1078" t="s">
        <v>1392</v>
      </c>
      <c r="AK7" s="1078" t="s">
        <v>1393</v>
      </c>
      <c r="AM7" s="1078" t="s">
        <v>1394</v>
      </c>
      <c r="AP7" s="1089" t="s">
        <v>218</v>
      </c>
      <c r="AQ7" s="1090" t="s">
        <v>218</v>
      </c>
      <c r="AU7" s="1122" t="s">
        <v>1395</v>
      </c>
      <c r="AW7" s="1122" t="s">
        <v>1396</v>
      </c>
      <c r="AX7" s="1122" t="s">
        <v>1396</v>
      </c>
      <c r="AZ7" s="1069" t="s">
        <v>1397</v>
      </c>
      <c r="BB7" s="1122" t="s">
        <v>1398</v>
      </c>
      <c r="BC7" s="1122" t="s">
        <v>1361</v>
      </c>
      <c r="BE7" s="1122">
        <v>2005</v>
      </c>
      <c r="BF7" s="1122" t="s">
        <v>1399</v>
      </c>
      <c r="BH7" s="1070" t="s">
        <v>1400</v>
      </c>
      <c r="BJ7" s="1070" t="s">
        <v>1382</v>
      </c>
      <c r="BL7" s="1070" t="s">
        <v>1382</v>
      </c>
      <c r="BN7" s="1070" t="s">
        <v>1401</v>
      </c>
      <c r="BQ7" s="1283">
        <v>4213781</v>
      </c>
      <c r="BR7" s="1070" t="s">
        <v>1286</v>
      </c>
      <c r="BS7" s="1431"/>
      <c r="BT7" s="1283">
        <v>64236873</v>
      </c>
      <c r="BU7" s="1070" t="s">
        <v>277</v>
      </c>
      <c r="BV7" s="1072"/>
      <c r="BW7" s="1697">
        <v>4213769</v>
      </c>
      <c r="BX7" s="1695" t="s">
        <v>1402</v>
      </c>
      <c r="BZ7" s="1283">
        <v>64237511</v>
      </c>
      <c r="CA7" s="1070" t="s">
        <v>307</v>
      </c>
    </row>
    <row customHeight="1" ht="11.25">
      <c r="A8" s="1076" t="s">
        <v>1403</v>
      </c>
      <c r="B8" s="1077">
        <v>2006</v>
      </c>
      <c r="E8" s="1078" t="s">
        <v>1404</v>
      </c>
      <c r="F8" s="1095"/>
      <c r="H8" s="1079" t="s">
        <v>1405</v>
      </c>
      <c r="I8" s="1078" t="s">
        <v>94</v>
      </c>
      <c r="J8" s="1078" t="s">
        <v>1406</v>
      </c>
      <c r="N8" s="1165" t="s">
        <v>1407</v>
      </c>
      <c r="O8" s="1078" t="s">
        <v>1408</v>
      </c>
      <c r="V8" s="372" t="s">
        <v>94</v>
      </c>
      <c r="W8" s="1086"/>
      <c r="X8" s="1077" t="s">
        <v>224</v>
      </c>
      <c r="Y8" s="1077" t="s">
        <v>1352</v>
      </c>
      <c r="Z8" s="1093"/>
      <c r="AA8" s="1096"/>
      <c r="AK8" s="1078" t="s">
        <v>1409</v>
      </c>
      <c r="AP8" s="1089" t="s">
        <v>224</v>
      </c>
      <c r="AQ8" s="1090" t="s">
        <v>224</v>
      </c>
      <c r="AU8" s="1122" t="s">
        <v>1410</v>
      </c>
      <c r="AW8" s="1122" t="s">
        <v>1411</v>
      </c>
      <c r="AX8" s="1122" t="s">
        <v>1411</v>
      </c>
      <c r="AZ8" s="1122" t="s">
        <v>1412</v>
      </c>
      <c r="BB8" s="1122" t="s">
        <v>1413</v>
      </c>
      <c r="BC8" s="1122" t="s">
        <v>1361</v>
      </c>
      <c r="BE8" s="1122">
        <v>2006</v>
      </c>
      <c r="BF8" s="1122" t="s">
        <v>1414</v>
      </c>
      <c r="BH8" s="1070" t="s">
        <v>1415</v>
      </c>
      <c r="BJ8" s="1070" t="s">
        <v>1416</v>
      </c>
      <c r="BL8" s="1070" t="s">
        <v>1416</v>
      </c>
      <c r="BN8" s="1070" t="s">
        <v>1417</v>
      </c>
      <c r="BQ8" s="1283">
        <v>4213776</v>
      </c>
      <c r="BR8" s="1070" t="s">
        <v>206</v>
      </c>
      <c r="BS8" s="1431"/>
      <c r="BT8" s="1283">
        <v>64236874</v>
      </c>
      <c r="BU8" s="1297" t="s">
        <v>1418</v>
      </c>
      <c r="BV8" s="1072"/>
      <c r="BW8" s="1697">
        <v>4213770</v>
      </c>
      <c r="BX8" s="1698" t="s">
        <v>1419</v>
      </c>
      <c r="BZ8" s="1283">
        <v>64237512</v>
      </c>
      <c r="CA8" s="1070" t="s">
        <v>302</v>
      </c>
    </row>
    <row customHeight="1" ht="11.25">
      <c r="A9" s="1076" t="s">
        <v>1420</v>
      </c>
      <c r="B9" s="1077">
        <v>2007</v>
      </c>
      <c r="E9" s="1078" t="s">
        <v>1421</v>
      </c>
      <c r="F9" s="1095"/>
      <c r="G9" s="1069" t="s">
        <v>1422</v>
      </c>
      <c r="H9" s="1069" t="s">
        <v>1423</v>
      </c>
      <c r="I9" s="1078" t="s">
        <v>123</v>
      </c>
      <c r="O9" s="1078" t="s">
        <v>1424</v>
      </c>
      <c r="V9" s="372" t="s">
        <v>123</v>
      </c>
      <c r="W9" s="1086"/>
      <c r="X9" s="1077" t="s">
        <v>230</v>
      </c>
      <c r="Y9" s="1077" t="s">
        <v>1262</v>
      </c>
      <c r="Z9" s="1093">
        <v>1</v>
      </c>
      <c r="AA9" s="1096"/>
      <c r="AK9" s="1078" t="s">
        <v>1425</v>
      </c>
      <c r="AP9" s="1089" t="s">
        <v>1426</v>
      </c>
      <c r="AQ9" s="1090" t="s">
        <v>1426</v>
      </c>
      <c r="AW9" s="1122" t="s">
        <v>1427</v>
      </c>
      <c r="AX9" s="1122" t="s">
        <v>1427</v>
      </c>
      <c r="AZ9" s="1122" t="s">
        <v>1428</v>
      </c>
      <c r="BB9" s="1122" t="s">
        <v>1429</v>
      </c>
      <c r="BC9" s="1122" t="s">
        <v>1361</v>
      </c>
      <c r="BE9" s="1122">
        <v>2007</v>
      </c>
      <c r="BF9" s="1122" t="s">
        <v>1430</v>
      </c>
      <c r="BH9" s="1070" t="s">
        <v>1431</v>
      </c>
      <c r="BJ9" s="1070" t="s">
        <v>1432</v>
      </c>
      <c r="BL9" s="1070" t="s">
        <v>1432</v>
      </c>
      <c r="BN9" s="1070" t="s">
        <v>1433</v>
      </c>
      <c r="BQ9" s="1283">
        <v>4213777</v>
      </c>
      <c r="BR9" s="1070" t="s">
        <v>212</v>
      </c>
      <c r="BS9" s="1431"/>
      <c r="BT9" s="1283">
        <v>64236875</v>
      </c>
      <c r="BU9" s="1070" t="s">
        <v>282</v>
      </c>
      <c r="BV9" s="1072"/>
      <c r="BW9" s="1692"/>
      <c r="BX9" s="1692"/>
    </row>
    <row customHeight="1" ht="11.25">
      <c r="A10" s="1076" t="s">
        <v>1434</v>
      </c>
      <c r="B10" s="1077">
        <v>2008</v>
      </c>
      <c r="E10" s="1078" t="s">
        <v>1435</v>
      </c>
      <c r="F10" s="1095"/>
      <c r="G10" s="1078" t="s">
        <v>1436</v>
      </c>
      <c r="H10" s="1078" t="s">
        <v>1437</v>
      </c>
      <c r="I10" s="1078" t="s">
        <v>159</v>
      </c>
      <c r="J10" s="1069" t="s">
        <v>1438</v>
      </c>
      <c r="K10" s="1069" t="s">
        <v>1439</v>
      </c>
      <c r="O10" s="1078" t="s">
        <v>1440</v>
      </c>
      <c r="V10" s="373" t="s">
        <v>159</v>
      </c>
      <c r="W10" s="1099"/>
      <c r="X10" s="1099" t="s">
        <v>1441</v>
      </c>
      <c r="Y10" s="1100" t="s">
        <v>1442</v>
      </c>
      <c r="Z10" s="1093"/>
      <c r="AP10" s="1089" t="s">
        <v>1441</v>
      </c>
      <c r="AQ10" s="1090" t="s">
        <v>1441</v>
      </c>
      <c r="AW10" s="1122" t="s">
        <v>1443</v>
      </c>
      <c r="AX10" s="1122" t="s">
        <v>1443</v>
      </c>
      <c r="AZ10" s="1122" t="s">
        <v>1444</v>
      </c>
      <c r="BB10" s="1122" t="s">
        <v>1445</v>
      </c>
      <c r="BC10" s="1122" t="s">
        <v>1361</v>
      </c>
      <c r="BE10" s="1122">
        <v>2008</v>
      </c>
      <c r="BF10" s="1122" t="s">
        <v>1446</v>
      </c>
      <c r="BH10" s="1070" t="s">
        <v>1447</v>
      </c>
      <c r="BJ10" s="1070" t="s">
        <v>1448</v>
      </c>
      <c r="BL10" s="1070" t="s">
        <v>1448</v>
      </c>
      <c r="BN10" s="1070" t="s">
        <v>1449</v>
      </c>
      <c r="BQ10" s="1283">
        <v>4213778</v>
      </c>
      <c r="BR10" s="1070" t="s">
        <v>218</v>
      </c>
      <c r="BS10" s="1431"/>
      <c r="BT10" s="1283">
        <v>64236876</v>
      </c>
      <c r="BU10" s="1070" t="s">
        <v>262</v>
      </c>
      <c r="BV10" s="1072"/>
      <c r="BW10" s="1692"/>
      <c r="BX10" s="1692"/>
    </row>
    <row customHeight="1" ht="11.25">
      <c r="A11" s="1076" t="s">
        <v>1450</v>
      </c>
      <c r="B11" s="1077">
        <v>2009</v>
      </c>
      <c r="E11" s="1078" t="s">
        <v>1451</v>
      </c>
      <c r="F11" s="1095"/>
      <c r="G11" s="1078" t="s">
        <v>1452</v>
      </c>
      <c r="H11" s="1078" t="s">
        <v>1453</v>
      </c>
      <c r="I11" s="1078" t="s">
        <v>160</v>
      </c>
      <c r="J11" s="1079" t="s">
        <v>1454</v>
      </c>
      <c r="K11" s="1101" t="s">
        <v>1455</v>
      </c>
      <c r="O11" s="1079" t="s">
        <v>1456</v>
      </c>
      <c r="V11" s="372" t="s">
        <v>160</v>
      </c>
      <c r="W11" s="277"/>
      <c r="X11" s="1086" t="s">
        <v>1426</v>
      </c>
      <c r="Y11" s="1077" t="s">
        <v>1457</v>
      </c>
      <c r="Z11" s="1093"/>
      <c r="AP11" s="1089" t="s">
        <v>230</v>
      </c>
      <c r="AQ11" s="1091" t="s">
        <v>230</v>
      </c>
      <c r="AW11" s="1122" t="s">
        <v>1458</v>
      </c>
      <c r="AX11" s="1122" t="s">
        <v>1458</v>
      </c>
      <c r="AZ11" s="1122" t="s">
        <v>1459</v>
      </c>
      <c r="BB11" s="1122" t="s">
        <v>1460</v>
      </c>
      <c r="BC11" s="1122" t="s">
        <v>1361</v>
      </c>
      <c r="BE11" s="1122">
        <v>2009</v>
      </c>
      <c r="BF11" s="1122" t="s">
        <v>1461</v>
      </c>
      <c r="BH11" s="1070" t="s">
        <v>1462</v>
      </c>
      <c r="BJ11" s="1070" t="s">
        <v>1431</v>
      </c>
      <c r="BL11" s="1070" t="s">
        <v>1431</v>
      </c>
      <c r="BN11" s="1070" t="s">
        <v>1463</v>
      </c>
      <c r="BQ11" s="1283">
        <v>4213780</v>
      </c>
      <c r="BR11" s="1070" t="s">
        <v>224</v>
      </c>
      <c r="BS11" s="1431"/>
      <c r="BW11" s="1692"/>
      <c r="BX11" s="1692"/>
    </row>
    <row customHeight="1" ht="11.25">
      <c r="A12" s="1076" t="s">
        <v>1464</v>
      </c>
      <c r="B12" s="1077">
        <v>2010</v>
      </c>
      <c r="E12" s="1078" t="s">
        <v>1465</v>
      </c>
      <c r="F12" s="1095"/>
      <c r="G12" s="1078" t="s">
        <v>1453</v>
      </c>
      <c r="I12" s="1078" t="s">
        <v>161</v>
      </c>
      <c r="J12" s="1079" t="s">
        <v>1466</v>
      </c>
      <c r="K12" s="1101" t="s">
        <v>1467</v>
      </c>
      <c r="O12" s="1079" t="s">
        <v>484</v>
      </c>
      <c r="V12" s="372" t="s">
        <v>161</v>
      </c>
      <c r="W12" s="1091"/>
      <c r="X12" s="1086" t="s">
        <v>1468</v>
      </c>
      <c r="Y12" s="1077" t="s">
        <v>1262</v>
      </c>
      <c r="AP12" s="1089"/>
      <c r="AW12" s="1122" t="s">
        <v>160</v>
      </c>
      <c r="AX12" s="1122" t="s">
        <v>160</v>
      </c>
      <c r="AZ12" s="1122" t="s">
        <v>1469</v>
      </c>
      <c r="BB12" s="1122" t="s">
        <v>1470</v>
      </c>
      <c r="BC12" s="1122" t="s">
        <v>1361</v>
      </c>
      <c r="BE12" s="1122">
        <v>2010</v>
      </c>
      <c r="BF12" s="1122" t="s">
        <v>1471</v>
      </c>
      <c r="BH12" s="1070" t="s">
        <v>1472</v>
      </c>
      <c r="BJ12" s="1070" t="s">
        <v>1473</v>
      </c>
      <c r="BL12" s="1070" t="s">
        <v>1473</v>
      </c>
      <c r="BN12" s="1070" t="s">
        <v>1474</v>
      </c>
      <c r="BQ12" s="1283">
        <v>4213779</v>
      </c>
      <c r="BR12" s="1070" t="s">
        <v>1426</v>
      </c>
      <c r="BS12" s="1431"/>
      <c r="BT12" s="1072"/>
      <c r="BU12" s="1072"/>
      <c r="BV12" s="1072"/>
      <c r="BW12" s="1692"/>
      <c r="BX12" s="1692"/>
    </row>
    <row customHeight="1" ht="11.25">
      <c r="A13" s="1076" t="s">
        <v>1475</v>
      </c>
      <c r="B13" s="1077">
        <v>2011</v>
      </c>
      <c r="E13" s="1078" t="s">
        <v>1476</v>
      </c>
      <c r="F13" s="1095"/>
      <c r="I13" s="1078" t="s">
        <v>162</v>
      </c>
      <c r="K13" s="1101" t="s">
        <v>1425</v>
      </c>
      <c r="V13" s="372" t="s">
        <v>162</v>
      </c>
      <c r="W13" s="1091"/>
      <c r="X13" s="1091"/>
      <c r="Y13" s="1091"/>
      <c r="AW13" s="1122" t="s">
        <v>161</v>
      </c>
      <c r="AX13" s="1122" t="s">
        <v>161</v>
      </c>
      <c r="BB13" s="1122" t="s">
        <v>1477</v>
      </c>
      <c r="BC13" s="1122" t="s">
        <v>1478</v>
      </c>
      <c r="BE13" s="1122">
        <v>2011</v>
      </c>
      <c r="BF13" s="1122" t="s">
        <v>1479</v>
      </c>
      <c r="BH13" s="1070" t="s">
        <v>1480</v>
      </c>
      <c r="BJ13" s="1070" t="s">
        <v>1462</v>
      </c>
      <c r="BL13" s="1070" t="s">
        <v>1462</v>
      </c>
      <c r="BN13" s="1070" t="s">
        <v>1481</v>
      </c>
      <c r="BQ13" s="1283">
        <v>4213783</v>
      </c>
      <c r="BR13" s="1070" t="s">
        <v>1441</v>
      </c>
      <c r="BS13" s="1431"/>
      <c r="BT13" s="1072"/>
      <c r="BU13" s="1072"/>
      <c r="BV13" s="1072"/>
      <c r="BW13" s="1696"/>
      <c r="BX13" s="1692"/>
    </row>
    <row customHeight="1" ht="11.25">
      <c r="A14" s="1076" t="s">
        <v>1482</v>
      </c>
      <c r="B14" s="1077">
        <v>2012</v>
      </c>
      <c r="I14" s="1078" t="s">
        <v>163</v>
      </c>
      <c r="J14" s="1069" t="s">
        <v>1483</v>
      </c>
      <c r="N14" s="1069" t="s">
        <v>1484</v>
      </c>
      <c r="V14" s="1085">
        <v>13</v>
      </c>
      <c r="W14" s="1086"/>
      <c r="X14" s="1086" t="s">
        <v>171</v>
      </c>
      <c r="Y14" s="1077" t="s">
        <v>1262</v>
      </c>
      <c r="AW14" s="1122" t="s">
        <v>162</v>
      </c>
      <c r="AX14" s="1122" t="s">
        <v>162</v>
      </c>
      <c r="AZ14" s="1069" t="s">
        <v>1485</v>
      </c>
      <c r="BB14" s="1122" t="s">
        <v>1486</v>
      </c>
      <c r="BC14" s="1122" t="s">
        <v>1478</v>
      </c>
      <c r="BE14" s="1122">
        <v>2012</v>
      </c>
      <c r="BH14" s="1070" t="s">
        <v>1401</v>
      </c>
      <c r="BJ14" s="1219" t="s">
        <v>1487</v>
      </c>
      <c r="BL14" s="1219" t="s">
        <v>1487</v>
      </c>
      <c r="BN14" s="1070" t="s">
        <v>1488</v>
      </c>
      <c r="BQ14" s="1283">
        <v>4213782</v>
      </c>
      <c r="BR14" s="1070" t="s">
        <v>230</v>
      </c>
      <c r="BS14" s="1431"/>
      <c r="BT14" s="1072"/>
      <c r="BU14" s="1072"/>
      <c r="BV14" s="1072"/>
      <c r="BW14" s="1696"/>
      <c r="BX14" s="1692"/>
    </row>
    <row customHeight="1" ht="19.5">
      <c r="A15" s="1076" t="s">
        <v>1489</v>
      </c>
      <c r="B15" s="1077">
        <v>2013</v>
      </c>
      <c r="E15" s="1700" t="s">
        <v>1490</v>
      </c>
      <c r="G15" s="1069" t="s">
        <v>1491</v>
      </c>
      <c r="H15" s="1069" t="s">
        <v>1492</v>
      </c>
      <c r="I15" s="1080" t="s">
        <v>164</v>
      </c>
      <c r="J15" s="1091" t="s">
        <v>619</v>
      </c>
      <c r="N15" s="1160" t="s">
        <v>1493</v>
      </c>
      <c r="X15" s="1089"/>
      <c r="AW15" s="1122" t="s">
        <v>163</v>
      </c>
      <c r="AX15" s="1122" t="s">
        <v>163</v>
      </c>
      <c r="AZ15" s="1122" t="s">
        <v>1412</v>
      </c>
      <c r="BB15" s="1122" t="s">
        <v>1494</v>
      </c>
      <c r="BC15" s="1122" t="s">
        <v>1478</v>
      </c>
      <c r="BE15" s="1122">
        <v>2013</v>
      </c>
      <c r="BH15" s="1070" t="s">
        <v>1417</v>
      </c>
      <c r="BJ15" s="1219" t="s">
        <v>1495</v>
      </c>
      <c r="BL15" s="1219" t="s">
        <v>1495</v>
      </c>
      <c r="BN15" s="1070" t="s">
        <v>1496</v>
      </c>
      <c r="BR15" s="1072"/>
      <c r="BS15" s="1433"/>
      <c r="BT15" s="1072"/>
      <c r="BU15" s="1072"/>
      <c r="BV15" s="1072"/>
      <c r="BW15" s="1696"/>
      <c r="BX15" s="1692"/>
    </row>
    <row customHeight="1" ht="21">
      <c r="A16" s="1872" t="s">
        <v>1497</v>
      </c>
      <c r="B16" s="1077">
        <v>2014</v>
      </c>
      <c r="E16" s="1701" t="s">
        <v>1498</v>
      </c>
      <c r="G16" s="1078" t="s">
        <v>1499</v>
      </c>
      <c r="H16" s="1078" t="s">
        <v>1500</v>
      </c>
      <c r="I16" s="1080" t="s">
        <v>1501</v>
      </c>
      <c r="J16" s="1091" t="s">
        <v>592</v>
      </c>
      <c r="N16" s="1160" t="s">
        <v>1502</v>
      </c>
      <c r="AW16" s="1122" t="s">
        <v>164</v>
      </c>
      <c r="AX16" s="1122" t="s">
        <v>164</v>
      </c>
      <c r="AZ16" s="1122" t="s">
        <v>1428</v>
      </c>
      <c r="BB16" s="1122" t="s">
        <v>1503</v>
      </c>
      <c r="BC16" s="1122" t="s">
        <v>1478</v>
      </c>
      <c r="BE16" s="1122">
        <v>2014</v>
      </c>
      <c r="BH16" s="1070" t="s">
        <v>1433</v>
      </c>
      <c r="BJ16" s="1219" t="s">
        <v>1504</v>
      </c>
      <c r="BL16" s="1219" t="s">
        <v>1504</v>
      </c>
      <c r="BN16" s="1070" t="s">
        <v>1505</v>
      </c>
      <c r="BR16" s="1072"/>
      <c r="BS16" s="1433"/>
      <c r="BT16" s="1072"/>
      <c r="BU16" s="1072"/>
      <c r="BV16" s="1072"/>
      <c r="BW16" s="1696"/>
      <c r="BX16" s="1692"/>
    </row>
    <row customHeight="1" ht="21">
      <c r="A17" s="1076" t="s">
        <v>1506</v>
      </c>
      <c r="B17" s="1077">
        <v>2015</v>
      </c>
      <c r="G17" s="1078" t="s">
        <v>1453</v>
      </c>
      <c r="H17" s="1078" t="s">
        <v>1453</v>
      </c>
      <c r="I17" s="1078" t="s">
        <v>1507</v>
      </c>
      <c r="N17" s="1160" t="s">
        <v>1508</v>
      </c>
      <c r="X17" s="1089"/>
      <c r="AW17" s="1122" t="s">
        <v>1501</v>
      </c>
      <c r="AX17" s="1122" t="s">
        <v>1501</v>
      </c>
      <c r="AZ17" s="1122" t="s">
        <v>1509</v>
      </c>
      <c r="BB17" s="1122" t="s">
        <v>1510</v>
      </c>
      <c r="BC17" s="1122" t="s">
        <v>1361</v>
      </c>
      <c r="BE17" s="1122">
        <v>2015</v>
      </c>
      <c r="BH17" s="1070" t="s">
        <v>1449</v>
      </c>
      <c r="BJ17" s="1219" t="s">
        <v>1511</v>
      </c>
      <c r="BL17" s="1219" t="s">
        <v>1511</v>
      </c>
      <c r="BN17" s="1070" t="s">
        <v>1512</v>
      </c>
      <c r="BR17" s="1069" t="s">
        <v>1303</v>
      </c>
      <c r="BS17" s="1430"/>
      <c r="BU17" s="1069" t="s">
        <v>1513</v>
      </c>
      <c r="BV17" s="1072"/>
      <c r="BW17" s="1692"/>
      <c r="BX17" s="1694" t="s">
        <v>1514</v>
      </c>
      <c r="CA17" s="1069" t="s">
        <v>1515</v>
      </c>
      <c r="CD17" s="1069" t="s">
        <v>1516</v>
      </c>
    </row>
    <row customHeight="1" ht="21">
      <c r="A18" s="1076" t="s">
        <v>1517</v>
      </c>
      <c r="B18" s="1077">
        <v>2016</v>
      </c>
      <c r="E18" s="2007" t="s">
        <v>1518</v>
      </c>
      <c r="I18" s="1078" t="s">
        <v>1519</v>
      </c>
      <c r="N18" s="1160" t="s">
        <v>1520</v>
      </c>
      <c r="X18" s="1089"/>
      <c r="AW18" s="1122" t="s">
        <v>1507</v>
      </c>
      <c r="AX18" s="1122" t="s">
        <v>1507</v>
      </c>
      <c r="BB18" s="1122" t="s">
        <v>1521</v>
      </c>
      <c r="BC18" s="1122" t="s">
        <v>1361</v>
      </c>
      <c r="BE18" s="1122">
        <v>2016</v>
      </c>
      <c r="BH18" s="1070" t="s">
        <v>1463</v>
      </c>
      <c r="BJ18" s="1219" t="s">
        <v>1522</v>
      </c>
      <c r="BL18" s="1219" t="s">
        <v>1522</v>
      </c>
      <c r="BN18" s="1070" t="s">
        <v>1523</v>
      </c>
      <c r="BQ18" s="1434" t="s">
        <v>1333</v>
      </c>
      <c r="BR18" s="1161" t="s">
        <v>1334</v>
      </c>
      <c r="BS18" s="276"/>
      <c r="BT18" s="1434" t="s">
        <v>1524</v>
      </c>
      <c r="BU18" s="1161" t="s">
        <v>1525</v>
      </c>
      <c r="BV18" s="1072"/>
      <c r="BW18" s="1699" t="s">
        <v>1526</v>
      </c>
      <c r="BX18" s="1693" t="s">
        <v>1527</v>
      </c>
      <c r="BZ18" s="1434" t="s">
        <v>1528</v>
      </c>
      <c r="CA18" s="1161" t="s">
        <v>1529</v>
      </c>
      <c r="CC18" s="1434" t="s">
        <v>1530</v>
      </c>
      <c r="CD18" s="1161" t="s">
        <v>1531</v>
      </c>
    </row>
    <row customHeight="1" ht="21">
      <c r="A19" s="1872" t="s">
        <v>1532</v>
      </c>
      <c r="B19" s="1077">
        <v>2017</v>
      </c>
      <c r="E19" s="1076" t="s">
        <v>205</v>
      </c>
      <c r="I19" s="1078" t="s">
        <v>1533</v>
      </c>
      <c r="N19" s="1160" t="s">
        <v>1534</v>
      </c>
      <c r="X19" s="1089"/>
      <c r="AW19" s="1122" t="s">
        <v>1519</v>
      </c>
      <c r="AX19" s="1122" t="s">
        <v>1519</v>
      </c>
      <c r="AZ19" s="1069" t="s">
        <v>1535</v>
      </c>
      <c r="BB19" s="1122" t="s">
        <v>1536</v>
      </c>
      <c r="BC19" s="1122" t="s">
        <v>1361</v>
      </c>
      <c r="BE19" s="1122">
        <v>2017</v>
      </c>
      <c r="BH19" s="1070" t="s">
        <v>1537</v>
      </c>
      <c r="BJ19" s="1219" t="s">
        <v>1538</v>
      </c>
      <c r="BL19" s="1219" t="s">
        <v>1538</v>
      </c>
      <c r="BQ19" s="1283">
        <v>4190064</v>
      </c>
      <c r="BR19" s="1070" t="s">
        <v>1539</v>
      </c>
      <c r="BS19" s="1431"/>
      <c r="BT19" s="1283">
        <v>4189671</v>
      </c>
      <c r="BU19" s="1070" t="s">
        <v>1540</v>
      </c>
      <c r="BV19" s="1072"/>
      <c r="BW19" s="1697">
        <v>4189706</v>
      </c>
      <c r="BX19" s="1695" t="s">
        <v>1541</v>
      </c>
      <c r="BZ19" s="1283">
        <v>4189714</v>
      </c>
      <c r="CA19" s="1070" t="s">
        <v>1542</v>
      </c>
      <c r="CC19" s="1283">
        <v>4189708</v>
      </c>
      <c r="CD19" s="1070" t="s">
        <v>1543</v>
      </c>
    </row>
    <row customHeight="1" ht="21">
      <c r="A20" s="1076" t="s">
        <v>1544</v>
      </c>
      <c r="B20" s="1077">
        <v>2018</v>
      </c>
      <c r="E20" s="1076" t="s">
        <v>171</v>
      </c>
      <c r="I20" s="1078" t="s">
        <v>1545</v>
      </c>
      <c r="N20" s="1160" t="s">
        <v>1546</v>
      </c>
      <c r="AW20" s="1122" t="s">
        <v>1533</v>
      </c>
      <c r="AX20" s="1122" t="s">
        <v>1533</v>
      </c>
      <c r="AZ20" s="1122" t="s">
        <v>1547</v>
      </c>
      <c r="BB20" s="1122" t="s">
        <v>1548</v>
      </c>
      <c r="BC20" s="1122" t="s">
        <v>1478</v>
      </c>
      <c r="BE20" s="1122">
        <v>2018</v>
      </c>
      <c r="BH20" s="1070" t="s">
        <v>1474</v>
      </c>
      <c r="BJ20" s="1070" t="s">
        <v>1401</v>
      </c>
      <c r="BL20" s="1070" t="s">
        <v>1401</v>
      </c>
      <c r="BQ20" s="1283">
        <v>4190065</v>
      </c>
      <c r="BR20" s="1070" t="s">
        <v>1549</v>
      </c>
      <c r="BS20" s="1431"/>
      <c r="BT20" s="1283">
        <v>4189672</v>
      </c>
      <c r="BU20" s="1070" t="s">
        <v>1550</v>
      </c>
      <c r="BV20" s="1072"/>
      <c r="BW20" s="1697">
        <v>4189705</v>
      </c>
      <c r="BX20" s="1695" t="s">
        <v>1551</v>
      </c>
      <c r="BZ20" s="1283">
        <v>4189713</v>
      </c>
      <c r="CA20" s="1070" t="s">
        <v>1551</v>
      </c>
      <c r="CC20" s="1283">
        <v>4189709</v>
      </c>
      <c r="CD20" s="1070" t="s">
        <v>1552</v>
      </c>
    </row>
    <row customHeight="1" ht="21">
      <c r="A21" s="1076" t="s">
        <v>1553</v>
      </c>
      <c r="B21" s="1077">
        <v>2019</v>
      </c>
      <c r="I21" s="1078" t="s">
        <v>1554</v>
      </c>
      <c r="N21" s="1160" t="s">
        <v>1555</v>
      </c>
      <c r="AW21" s="1122" t="s">
        <v>1545</v>
      </c>
      <c r="AX21" s="1122" t="s">
        <v>1545</v>
      </c>
      <c r="AZ21" s="1122" t="s">
        <v>1556</v>
      </c>
      <c r="BB21" s="1122" t="s">
        <v>1557</v>
      </c>
      <c r="BC21" s="1122" t="s">
        <v>1361</v>
      </c>
      <c r="BE21" s="1122">
        <v>2019</v>
      </c>
      <c r="BH21" s="1070" t="s">
        <v>1481</v>
      </c>
      <c r="BJ21" s="1070" t="s">
        <v>1417</v>
      </c>
      <c r="BL21" s="1070" t="s">
        <v>1417</v>
      </c>
      <c r="BQ21" s="1283">
        <v>4190066</v>
      </c>
      <c r="BR21" s="1070" t="s">
        <v>1558</v>
      </c>
      <c r="BS21" s="1431"/>
      <c r="BT21" s="1283">
        <v>4189673</v>
      </c>
      <c r="BU21" s="1070" t="s">
        <v>1559</v>
      </c>
      <c r="BV21" s="1072"/>
      <c r="BW21" s="1697">
        <v>4189707</v>
      </c>
      <c r="BX21" s="1695" t="s">
        <v>1560</v>
      </c>
      <c r="BZ21" s="1283">
        <v>4189712</v>
      </c>
      <c r="CA21" s="1070" t="s">
        <v>1561</v>
      </c>
      <c r="CC21" s="1283">
        <v>4189710</v>
      </c>
      <c r="CD21" s="1070" t="s">
        <v>1562</v>
      </c>
    </row>
    <row customHeight="1" ht="21">
      <c r="A22" s="1076" t="s">
        <v>1563</v>
      </c>
      <c r="B22" s="1077">
        <v>2020</v>
      </c>
      <c r="N22" s="1160" t="s">
        <v>1564</v>
      </c>
      <c r="AW22" s="1122" t="s">
        <v>1554</v>
      </c>
      <c r="AX22" s="1122" t="s">
        <v>1554</v>
      </c>
      <c r="AZ22" s="1122" t="s">
        <v>1565</v>
      </c>
      <c r="BB22" s="1122" t="s">
        <v>1566</v>
      </c>
      <c r="BC22" s="1122" t="s">
        <v>1361</v>
      </c>
      <c r="BE22" s="1122">
        <v>2020</v>
      </c>
      <c r="BH22" s="1070" t="s">
        <v>1488</v>
      </c>
      <c r="BJ22" s="1070" t="s">
        <v>1433</v>
      </c>
      <c r="BL22" s="1070" t="s">
        <v>1433</v>
      </c>
      <c r="BQ22" s="1283">
        <v>4190067</v>
      </c>
      <c r="BR22" s="1070" t="s">
        <v>1567</v>
      </c>
      <c r="BS22" s="1431"/>
      <c r="BT22" s="1283">
        <v>4189674</v>
      </c>
      <c r="BU22" s="1070" t="s">
        <v>1568</v>
      </c>
      <c r="BV22" s="1072"/>
      <c r="BW22" s="1072"/>
      <c r="CC22" s="1283">
        <v>4189711</v>
      </c>
      <c r="CD22" s="1070" t="s">
        <v>331</v>
      </c>
    </row>
    <row customHeight="1" ht="21">
      <c r="A23" s="1076" t="s">
        <v>1569</v>
      </c>
      <c r="B23" s="1077">
        <v>2021</v>
      </c>
      <c r="AW23" s="1122" t="s">
        <v>1570</v>
      </c>
      <c r="AX23" s="1122" t="s">
        <v>1570</v>
      </c>
      <c r="AZ23" s="1122" t="s">
        <v>1571</v>
      </c>
      <c r="BB23" s="1122" t="s">
        <v>1572</v>
      </c>
      <c r="BC23" s="1122" t="s">
        <v>1272</v>
      </c>
      <c r="BE23" s="1122">
        <v>2021</v>
      </c>
      <c r="BH23" s="1070" t="s">
        <v>1496</v>
      </c>
      <c r="BJ23" s="1070" t="s">
        <v>1449</v>
      </c>
      <c r="BL23" s="1070" t="s">
        <v>1449</v>
      </c>
      <c r="BQ23" s="1283">
        <v>4190068</v>
      </c>
      <c r="BR23" s="1070" t="s">
        <v>1573</v>
      </c>
      <c r="BS23" s="1431"/>
      <c r="BT23" s="1283">
        <v>4189675</v>
      </c>
      <c r="BU23" s="1070" t="s">
        <v>1574</v>
      </c>
      <c r="BV23" s="1072"/>
      <c r="BW23" s="1072"/>
      <c r="CC23" s="1283">
        <v>5110778</v>
      </c>
      <c r="CD23" s="1070" t="s">
        <v>1575</v>
      </c>
    </row>
    <row customHeight="1" ht="21">
      <c r="A24" s="1076" t="s">
        <v>1576</v>
      </c>
      <c r="B24" s="1077">
        <v>2022</v>
      </c>
      <c r="AW24" s="1122" t="s">
        <v>1577</v>
      </c>
      <c r="AX24" s="1122" t="s">
        <v>1577</v>
      </c>
      <c r="AZ24" s="1122" t="s">
        <v>1578</v>
      </c>
      <c r="BB24" s="1122" t="s">
        <v>1579</v>
      </c>
      <c r="BC24" s="1122" t="s">
        <v>1580</v>
      </c>
      <c r="BE24" s="1122">
        <v>2022</v>
      </c>
      <c r="BH24" s="1070" t="s">
        <v>1505</v>
      </c>
      <c r="BJ24" s="1070" t="s">
        <v>1463</v>
      </c>
      <c r="BL24" s="1070" t="s">
        <v>1463</v>
      </c>
      <c r="BQ24" s="1283">
        <v>4190069</v>
      </c>
      <c r="BR24" s="1070" t="s">
        <v>1581</v>
      </c>
      <c r="BS24" s="1431"/>
      <c r="BT24" s="1283">
        <v>4189676</v>
      </c>
      <c r="BU24" s="1070" t="s">
        <v>1582</v>
      </c>
      <c r="BV24" s="1072"/>
      <c r="BW24" s="1072"/>
      <c r="CC24" s="1283">
        <v>25575374</v>
      </c>
      <c r="CD24" s="1070" t="s">
        <v>1583</v>
      </c>
    </row>
    <row customHeight="1" ht="11.25">
      <c r="A25" s="1076" t="s">
        <v>1584</v>
      </c>
      <c r="B25" s="1077">
        <v>2023</v>
      </c>
      <c r="AW25" s="1122" t="s">
        <v>1585</v>
      </c>
      <c r="AX25" s="1122" t="s">
        <v>1585</v>
      </c>
      <c r="AZ25" s="1122" t="s">
        <v>1586</v>
      </c>
      <c r="BB25" s="1122" t="s">
        <v>1587</v>
      </c>
      <c r="BC25" s="1122" t="s">
        <v>1580</v>
      </c>
      <c r="BE25" s="1122">
        <v>2023</v>
      </c>
      <c r="BH25" s="1070" t="s">
        <v>1512</v>
      </c>
      <c r="BJ25" s="1070" t="s">
        <v>1537</v>
      </c>
      <c r="BL25" s="1070" t="s">
        <v>1537</v>
      </c>
      <c r="BQ25" s="1283">
        <v>4190070</v>
      </c>
      <c r="BR25" s="1070" t="s">
        <v>1588</v>
      </c>
      <c r="BS25" s="1431"/>
      <c r="BT25" s="1283">
        <v>4189677</v>
      </c>
      <c r="BU25" s="1070" t="s">
        <v>1589</v>
      </c>
      <c r="BV25" s="1072"/>
      <c r="BW25" s="1072"/>
    </row>
    <row customHeight="1" ht="11.25">
      <c r="A26" s="1076" t="s">
        <v>1590</v>
      </c>
      <c r="B26" s="1077">
        <v>2024</v>
      </c>
      <c r="J26" s="1733" t="s">
        <v>1591</v>
      </c>
      <c r="AX26" s="1122" t="s">
        <v>1592</v>
      </c>
      <c r="AZ26" s="1122" t="s">
        <v>1456</v>
      </c>
      <c r="BB26" s="1122" t="s">
        <v>1593</v>
      </c>
      <c r="BC26" s="1122" t="s">
        <v>1580</v>
      </c>
      <c r="BE26" s="1122">
        <v>2024</v>
      </c>
      <c r="BH26" s="1070" t="s">
        <v>1523</v>
      </c>
      <c r="BJ26" s="1070" t="s">
        <v>1474</v>
      </c>
      <c r="BL26" s="1070" t="s">
        <v>1474</v>
      </c>
      <c r="BQ26" s="1283">
        <v>4190071</v>
      </c>
      <c r="BR26" s="1070" t="s">
        <v>1594</v>
      </c>
      <c r="BS26" s="1431"/>
      <c r="BV26" s="1072"/>
      <c r="BW26" s="1072"/>
    </row>
    <row customHeight="1" ht="11.25">
      <c r="A27" s="1076" t="s">
        <v>1595</v>
      </c>
      <c r="B27" s="1077">
        <v>2025</v>
      </c>
      <c r="J27" s="178" t="s">
        <v>106</v>
      </c>
      <c r="AX27" s="1122" t="s">
        <v>1596</v>
      </c>
      <c r="BB27" s="1122" t="s">
        <v>1597</v>
      </c>
      <c r="BC27" s="1122" t="s">
        <v>1580</v>
      </c>
      <c r="BE27" s="1122">
        <v>2025</v>
      </c>
      <c r="BH27" s="1072" t="s">
        <v>28</v>
      </c>
      <c r="BJ27" s="1070" t="s">
        <v>1481</v>
      </c>
      <c r="BL27" s="1070" t="s">
        <v>1481</v>
      </c>
      <c r="BN27" s="1072" t="s">
        <v>28</v>
      </c>
      <c r="BQ27" s="1283">
        <v>4190072</v>
      </c>
      <c r="BR27" s="1070" t="s">
        <v>1598</v>
      </c>
      <c r="BS27" s="1431"/>
      <c r="BV27" s="1072"/>
      <c r="BW27" s="1072"/>
    </row>
    <row customHeight="1" ht="11.25">
      <c r="A28" s="1076" t="s">
        <v>1599</v>
      </c>
      <c r="D28" s="1103"/>
      <c r="E28" s="1104"/>
      <c r="F28" s="1104"/>
      <c r="H28" s="1105" t="s">
        <v>1600</v>
      </c>
      <c r="AX28" s="1122" t="s">
        <v>1601</v>
      </c>
      <c r="AZ28" s="1069" t="s">
        <v>1602</v>
      </c>
      <c r="BB28" s="1122" t="s">
        <v>1603</v>
      </c>
      <c r="BC28" s="1122" t="s">
        <v>1604</v>
      </c>
      <c r="BE28" s="1122">
        <v>2026</v>
      </c>
      <c r="BH28" s="1072" t="s">
        <v>28</v>
      </c>
      <c r="BJ28" s="1070" t="s">
        <v>1488</v>
      </c>
      <c r="BL28" s="1070" t="s">
        <v>1488</v>
      </c>
      <c r="BN28" s="1072" t="s">
        <v>28</v>
      </c>
      <c r="BQ28" s="1283">
        <v>4190073</v>
      </c>
      <c r="BR28" s="1070" t="s">
        <v>1605</v>
      </c>
      <c r="BS28" s="1431"/>
      <c r="BV28" s="1072"/>
      <c r="BW28" s="1072"/>
    </row>
    <row customHeight="1" ht="11.25">
      <c r="A29" s="1076" t="s">
        <v>1606</v>
      </c>
      <c r="D29" s="1106" t="s">
        <v>1607</v>
      </c>
      <c r="E29" s="1107" t="str">
        <f>IF(TEMPLATE_GROUP="","",INDEX(StartDateList,MATCH(TEMPLATE_GROUP,CodeTemplateList,0),1))</f>
        <v>01.01.2024</v>
      </c>
      <c r="F29" s="1107" t="str">
        <f>IF(TEMPLATE_GROUP="","",INDEX(EndDateList,MATCH(TEMPLATE_GROUP,CodeTemplateList,0),1))</f>
        <v>31.12.2026</v>
      </c>
      <c r="H29" s="1108" t="s">
        <v>1608</v>
      </c>
      <c r="AX29" s="1122" t="s">
        <v>1609</v>
      </c>
      <c r="AZ29" s="1122" t="s">
        <v>1257</v>
      </c>
      <c r="BB29" s="1122" t="s">
        <v>1456</v>
      </c>
      <c r="BC29" s="1093"/>
      <c r="BE29" s="1122">
        <v>2027</v>
      </c>
      <c r="BJ29" s="1070" t="s">
        <v>1496</v>
      </c>
      <c r="BL29" s="1070" t="s">
        <v>1496</v>
      </c>
    </row>
    <row customHeight="1" ht="11.25">
      <c r="A30" s="1076" t="s">
        <v>1610</v>
      </c>
      <c r="D30" s="1109"/>
      <c r="E30" s="1110"/>
      <c r="F30" s="1110"/>
      <c r="AX30" s="1122" t="s">
        <v>1611</v>
      </c>
      <c r="AZ30" s="1122" t="s">
        <v>1282</v>
      </c>
      <c r="BE30" s="1122">
        <v>2028</v>
      </c>
      <c r="BJ30" s="1070" t="s">
        <v>1612</v>
      </c>
      <c r="BL30" s="1070" t="s">
        <v>1612</v>
      </c>
    </row>
    <row customHeight="1" ht="12.75">
      <c r="A31" s="1076" t="s">
        <v>1613</v>
      </c>
      <c r="D31" s="1103"/>
      <c r="E31" s="1104"/>
      <c r="F31" s="1104"/>
      <c r="H31" s="1111"/>
      <c r="AX31" s="1122" t="s">
        <v>1614</v>
      </c>
      <c r="AZ31" s="1122" t="s">
        <v>1615</v>
      </c>
      <c r="BE31" s="1122">
        <v>2029</v>
      </c>
      <c r="BJ31" s="1070" t="s">
        <v>1616</v>
      </c>
      <c r="BL31" s="1070" t="s">
        <v>1616</v>
      </c>
    </row>
    <row customHeight="1" ht="11.25">
      <c r="A32" s="1076" t="s">
        <v>1617</v>
      </c>
      <c r="D32" s="1106" t="s">
        <v>1618</v>
      </c>
      <c r="E32" s="1107" t="str">
        <f>IF(TEMPLATE_GROUP="","",INDEX(StartDateList,MATCH(TEMPLATE_GROUP,CodeTemplateList,0),1))</f>
        <v>01.01.2024</v>
      </c>
      <c r="F32" s="1107" t="str">
        <f>IF(TEMPLATE_GROUP="","",INDEX(EndDateList,MATCH(TEMPLATE_GROUP,CodeTemplateList,0),1))</f>
        <v>31.12.2026</v>
      </c>
      <c r="H32" s="1112" t="s">
        <v>1619</v>
      </c>
      <c r="O32" s="1076" t="s">
        <v>485</v>
      </c>
      <c r="AX32" s="1122" t="s">
        <v>1620</v>
      </c>
      <c r="AZ32" s="1122" t="s">
        <v>1349</v>
      </c>
      <c r="BE32" s="1122">
        <v>2030</v>
      </c>
      <c r="BJ32" s="1070" t="s">
        <v>1505</v>
      </c>
      <c r="BL32" s="1070" t="s">
        <v>1505</v>
      </c>
    </row>
    <row customHeight="1" ht="11.25">
      <c r="A33" s="1076" t="s">
        <v>1621</v>
      </c>
      <c r="O33" s="1076" t="s">
        <v>1280</v>
      </c>
      <c r="AX33" s="1122" t="s">
        <v>1622</v>
      </c>
      <c r="AZ33" s="1122" t="s">
        <v>484</v>
      </c>
      <c r="BE33" s="1122">
        <v>2031</v>
      </c>
      <c r="BJ33" s="1070" t="s">
        <v>1512</v>
      </c>
      <c r="BL33" s="1070" t="s">
        <v>1512</v>
      </c>
    </row>
    <row customHeight="1" ht="11.25">
      <c r="A34" s="1076" t="s">
        <v>1623</v>
      </c>
      <c r="O34" s="1076" t="s">
        <v>1314</v>
      </c>
      <c r="AX34" s="1122" t="s">
        <v>1624</v>
      </c>
      <c r="BE34" s="1122">
        <v>2032</v>
      </c>
      <c r="BJ34" s="1070" t="s">
        <v>1523</v>
      </c>
      <c r="BL34" s="1070" t="s">
        <v>1523</v>
      </c>
    </row>
    <row customHeight="1" ht="11.25">
      <c r="A35" s="1076" t="s">
        <v>1625</v>
      </c>
      <c r="O35" s="1076" t="s">
        <v>1347</v>
      </c>
      <c r="AX35" s="1122" t="s">
        <v>1626</v>
      </c>
      <c r="AZ35" s="1069" t="s">
        <v>1627</v>
      </c>
      <c r="BE35" s="1122">
        <v>2033</v>
      </c>
      <c r="BL35" s="1070" t="s">
        <v>1628</v>
      </c>
    </row>
    <row customHeight="1" ht="11.25">
      <c r="A36" s="1872" t="s">
        <v>1629</v>
      </c>
      <c r="D36" s="1113" t="s">
        <v>1630</v>
      </c>
      <c r="E36" s="1114" t="s">
        <v>843</v>
      </c>
      <c r="F36" s="1115" t="str">
        <f>INDEX(E37:E41,MATCH(TEMPLATE_SPHERE,F37:F41,0))</f>
        <v>теплоснабжения</v>
      </c>
      <c r="G36" s="1115" t="str">
        <f>INDEX(G37:G41,MATCH(TEMPLATE_SPHERE,F37:F41,0))</f>
        <v>теплоснабжение</v>
      </c>
      <c r="O36" s="1076" t="s">
        <v>1372</v>
      </c>
      <c r="AX36" s="1122" t="s">
        <v>1631</v>
      </c>
      <c r="AZ36" s="1122" t="s">
        <v>484</v>
      </c>
      <c r="BE36" s="1122">
        <v>2034</v>
      </c>
      <c r="BL36" s="1070" t="s">
        <v>1632</v>
      </c>
    </row>
    <row customHeight="1" ht="11.25">
      <c r="A37" s="1076" t="s">
        <v>1633</v>
      </c>
      <c r="E37" s="409" t="s">
        <v>1634</v>
      </c>
      <c r="F37" s="1116" t="s">
        <v>843</v>
      </c>
      <c r="G37" s="409" t="s">
        <v>1635</v>
      </c>
      <c r="O37" s="1076" t="s">
        <v>1391</v>
      </c>
      <c r="AX37" s="1122" t="s">
        <v>1636</v>
      </c>
      <c r="AZ37" s="1122" t="s">
        <v>1281</v>
      </c>
      <c r="BE37" s="1122">
        <v>2035</v>
      </c>
    </row>
    <row customHeight="1" ht="11.25">
      <c r="A38" s="1076" t="s">
        <v>1637</v>
      </c>
      <c r="E38" s="409" t="s">
        <v>1638</v>
      </c>
      <c r="F38" s="1117" t="s">
        <v>889</v>
      </c>
      <c r="G38" s="409" t="s">
        <v>1639</v>
      </c>
      <c r="O38" s="1076" t="s">
        <v>1408</v>
      </c>
      <c r="AX38" s="1122" t="s">
        <v>1640</v>
      </c>
      <c r="AZ38" s="1122" t="s">
        <v>1315</v>
      </c>
      <c r="BE38" s="1122">
        <v>2036</v>
      </c>
      <c r="BH38" s="1069" t="s">
        <v>1641</v>
      </c>
      <c r="BJ38" s="1069" t="s">
        <v>1642</v>
      </c>
      <c r="BL38" s="1069" t="s">
        <v>1643</v>
      </c>
      <c r="BN38" s="1069" t="s">
        <v>1644</v>
      </c>
    </row>
    <row customHeight="1" ht="11.25">
      <c r="A39" s="1076" t="s">
        <v>1645</v>
      </c>
      <c r="E39" s="409" t="s">
        <v>1646</v>
      </c>
      <c r="F39" s="1117" t="s">
        <v>942</v>
      </c>
      <c r="G39" s="409" t="s">
        <v>1647</v>
      </c>
      <c r="O39" s="1076" t="s">
        <v>1424</v>
      </c>
      <c r="AX39" s="1122" t="s">
        <v>1648</v>
      </c>
      <c r="AZ39" s="1122" t="s">
        <v>1348</v>
      </c>
      <c r="BE39" s="1122">
        <v>2037</v>
      </c>
      <c r="BH39" s="1070" t="s">
        <v>1649</v>
      </c>
      <c r="BJ39" s="1219" t="s">
        <v>1649</v>
      </c>
      <c r="BL39" s="1219" t="s">
        <v>1649</v>
      </c>
      <c r="BN39" s="1070" t="s">
        <v>1650</v>
      </c>
    </row>
    <row customHeight="1" ht="11.25">
      <c r="A40" s="1076" t="s">
        <v>1651</v>
      </c>
      <c r="E40" s="409" t="s">
        <v>1652</v>
      </c>
      <c r="F40" s="1117" t="s">
        <v>929</v>
      </c>
      <c r="G40" s="409" t="s">
        <v>1653</v>
      </c>
      <c r="O40" s="1076" t="s">
        <v>1440</v>
      </c>
      <c r="AX40" s="1122" t="s">
        <v>1654</v>
      </c>
      <c r="BE40" s="1122">
        <v>2038</v>
      </c>
      <c r="BH40" s="1070" t="s">
        <v>1655</v>
      </c>
      <c r="BJ40" s="1219" t="s">
        <v>1062</v>
      </c>
      <c r="BL40" s="1219" t="s">
        <v>1062</v>
      </c>
      <c r="BN40" s="1070" t="s">
        <v>1096</v>
      </c>
    </row>
    <row customHeight="1" ht="11.25">
      <c r="A41" s="1076" t="s">
        <v>1656</v>
      </c>
      <c r="E41" s="409" t="s">
        <v>1657</v>
      </c>
      <c r="F41" s="1117" t="s">
        <v>1658</v>
      </c>
      <c r="G41" s="409" t="s">
        <v>1657</v>
      </c>
      <c r="O41" s="1076" t="s">
        <v>1456</v>
      </c>
      <c r="AX41" s="1122" t="s">
        <v>1659</v>
      </c>
      <c r="AZ41" s="1069" t="s">
        <v>1660</v>
      </c>
      <c r="BE41" s="1122">
        <v>2039</v>
      </c>
      <c r="BH41" s="1070" t="s">
        <v>1661</v>
      </c>
      <c r="BJ41" s="1219" t="s">
        <v>1058</v>
      </c>
      <c r="BL41" s="1219" t="s">
        <v>1058</v>
      </c>
      <c r="BN41" s="1070" t="s">
        <v>1083</v>
      </c>
    </row>
    <row customHeight="1" ht="11.25">
      <c r="A42" s="1076" t="s">
        <v>1662</v>
      </c>
      <c r="AX42" s="1122" t="s">
        <v>1663</v>
      </c>
      <c r="AZ42" s="1122" t="s">
        <v>485</v>
      </c>
      <c r="BE42" s="1122">
        <v>2040</v>
      </c>
      <c r="BH42" s="1070" t="s">
        <v>1080</v>
      </c>
      <c r="BJ42" s="1219" t="s">
        <v>1060</v>
      </c>
      <c r="BL42" s="1219" t="s">
        <v>1060</v>
      </c>
      <c r="BN42" s="1070" t="s">
        <v>1664</v>
      </c>
    </row>
    <row customHeight="1" ht="11.25">
      <c r="A43" s="1076" t="s">
        <v>1665</v>
      </c>
      <c r="AX43" s="1122" t="s">
        <v>1666</v>
      </c>
      <c r="AZ43" s="1122" t="s">
        <v>1280</v>
      </c>
      <c r="BE43" s="1122">
        <v>2041</v>
      </c>
      <c r="BH43" s="1070" t="s">
        <v>1667</v>
      </c>
      <c r="BJ43" s="1219" t="s">
        <v>1661</v>
      </c>
      <c r="BL43" s="1219" t="s">
        <v>1661</v>
      </c>
      <c r="BN43" s="1070" t="s">
        <v>1668</v>
      </c>
    </row>
    <row customHeight="1" ht="11.25">
      <c r="A44" s="1076" t="s">
        <v>1669</v>
      </c>
      <c r="G44" s="1096">
        <f>YEAR(TODAY())</f>
        <v>2025</v>
      </c>
      <c r="I44" s="801" t="s">
        <v>1670</v>
      </c>
      <c r="J44" s="1091" t="s">
        <v>1671</v>
      </c>
      <c r="K44" s="1091" t="s">
        <v>1672</v>
      </c>
      <c r="AX44" s="1122" t="s">
        <v>1673</v>
      </c>
      <c r="AZ44" s="1122" t="s">
        <v>1314</v>
      </c>
      <c r="BE44" s="1122">
        <v>2042</v>
      </c>
      <c r="BH44" s="1070" t="s">
        <v>1674</v>
      </c>
      <c r="BJ44" s="1219" t="s">
        <v>1080</v>
      </c>
      <c r="BL44" s="1219" t="s">
        <v>1080</v>
      </c>
      <c r="BN44" s="1070" t="s">
        <v>1675</v>
      </c>
    </row>
    <row customHeight="1" ht="11.25">
      <c r="A45" s="1076" t="s">
        <v>1676</v>
      </c>
      <c r="D45" s="1113" t="s">
        <v>1677</v>
      </c>
      <c r="E45" s="1114" t="s">
        <v>1678</v>
      </c>
      <c r="F45" s="799" t="s">
        <v>1679</v>
      </c>
      <c r="G45" s="798" t="s">
        <v>1680</v>
      </c>
      <c r="H45" s="801" t="s">
        <v>1681</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1682</v>
      </c>
      <c r="AZ45" s="1122" t="s">
        <v>1347</v>
      </c>
      <c r="BE45" s="1122">
        <v>2043</v>
      </c>
      <c r="BH45" s="1070" t="s">
        <v>1683</v>
      </c>
      <c r="BJ45" s="1219" t="s">
        <v>1074</v>
      </c>
      <c r="BL45" s="1219" t="s">
        <v>1074</v>
      </c>
      <c r="BN45" s="1070" t="s">
        <v>1684</v>
      </c>
    </row>
    <row customHeight="1" ht="11.25">
      <c r="A46" s="1076" t="s">
        <v>1685</v>
      </c>
      <c r="E46" s="409" t="s">
        <v>26</v>
      </c>
      <c r="F46" s="1116" t="s">
        <v>1686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1687</v>
      </c>
      <c r="AZ46" s="1122" t="s">
        <v>1372</v>
      </c>
      <c r="BE46" s="1122">
        <v>2044</v>
      </c>
      <c r="BH46" s="1070" t="s">
        <v>1083</v>
      </c>
      <c r="BJ46" s="1219" t="s">
        <v>1064</v>
      </c>
      <c r="BL46" s="1219" t="s">
        <v>1064</v>
      </c>
      <c r="BN46" s="1070" t="s">
        <v>1688</v>
      </c>
    </row>
    <row customHeight="1" ht="11.25">
      <c r="A47" s="1076" t="s">
        <v>1689</v>
      </c>
      <c r="E47" s="409" t="s">
        <v>33</v>
      </c>
      <c r="F47" s="1117" t="s">
        <v>1690</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1691</v>
      </c>
      <c r="AZ47" s="1122" t="s">
        <v>1391</v>
      </c>
      <c r="BE47" s="1122">
        <v>2045</v>
      </c>
      <c r="BH47" s="1070" t="s">
        <v>1664</v>
      </c>
      <c r="BJ47" s="1219" t="s">
        <v>1066</v>
      </c>
      <c r="BL47" s="1219" t="s">
        <v>1066</v>
      </c>
      <c r="BN47" s="1070" t="s">
        <v>1692</v>
      </c>
    </row>
    <row customHeight="1" ht="11.25">
      <c r="A48" s="1076" t="s">
        <v>1693</v>
      </c>
      <c r="E48" s="409" t="s">
        <v>1694</v>
      </c>
      <c r="F48" s="1117" t="s">
        <v>1695</v>
      </c>
      <c r="G48" s="1118" t="str">
        <f>_xlfn.IFERROR(IF(f_year="","01.01."&amp;CURRENT_YEAR,"01.01."&amp;f_year),"01.01."&amp;CURRENT_YEAR)</f>
        <v>01.01.2025</v>
      </c>
      <c r="H48" s="1118" t="str">
        <f>_xlfn.IFERROR(IF(f_year="","31.12."&amp;CURRENT_YEAR,"31.12."&amp;f_year),"31.12."&amp;CURRENT_YEAR)</f>
        <v>31.12.2025</v>
      </c>
      <c r="I48" s="1744">
        <f>IF(f_year="",TRUE,FALSE)</f>
        <v>1</v>
      </c>
      <c r="J48" s="1747" t="s">
        <v>1696</v>
      </c>
      <c r="K48" s="1748"/>
      <c r="AX48" s="1122" t="s">
        <v>1697</v>
      </c>
      <c r="AZ48" s="1122" t="s">
        <v>1408</v>
      </c>
      <c r="BE48" s="1122">
        <v>2046</v>
      </c>
      <c r="BH48" s="1070" t="s">
        <v>1668</v>
      </c>
      <c r="BJ48" s="1219" t="s">
        <v>1068</v>
      </c>
      <c r="BL48" s="1219" t="s">
        <v>1068</v>
      </c>
      <c r="BN48" s="1070" t="s">
        <v>1698</v>
      </c>
    </row>
    <row customHeight="1" ht="11.25">
      <c r="A49" s="1076" t="s">
        <v>1699</v>
      </c>
      <c r="E49" s="409" t="s">
        <v>1700</v>
      </c>
      <c r="F49" s="1117" t="s">
        <v>1701</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1702</v>
      </c>
      <c r="AZ49" s="1122" t="s">
        <v>1424</v>
      </c>
      <c r="BE49" s="1122">
        <v>2047</v>
      </c>
      <c r="BH49" s="1070" t="s">
        <v>1084</v>
      </c>
      <c r="BJ49" s="1219" t="s">
        <v>1070</v>
      </c>
      <c r="BL49" s="1219" t="s">
        <v>1070</v>
      </c>
    </row>
    <row customHeight="1" ht="11.25">
      <c r="A50" s="1076" t="s">
        <v>1703</v>
      </c>
      <c r="E50" s="409" t="s">
        <v>1704</v>
      </c>
      <c r="F50" s="1117" t="s">
        <v>1054</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1705</v>
      </c>
      <c r="AZ50" s="1122" t="s">
        <v>1440</v>
      </c>
      <c r="BE50" s="1122">
        <v>2048</v>
      </c>
      <c r="BH50" s="1070" t="s">
        <v>1675</v>
      </c>
      <c r="BJ50" s="1219" t="s">
        <v>1072</v>
      </c>
      <c r="BL50" s="1219" t="s">
        <v>1072</v>
      </c>
    </row>
    <row customHeight="1" ht="11.25">
      <c r="A51" s="1076" t="s">
        <v>1706</v>
      </c>
      <c r="E51" s="409" t="s">
        <v>1707</v>
      </c>
      <c r="F51" s="1117" t="s">
        <v>1678</v>
      </c>
      <c r="G51" s="1118" t="str">
        <f>_xlfn.IFERROR(IF(TITLE_PERIOD_START="","01.01."&amp;CURRENT_YEAR,"01.01."&amp;YEAR(TITLE_PERIOD_START)),"01.01."&amp;CURRENT_YEAR)</f>
        <v>01.01.2024</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1708</v>
      </c>
      <c r="AZ51" s="1122" t="s">
        <v>1456</v>
      </c>
      <c r="BE51" s="1122">
        <v>2049</v>
      </c>
      <c r="BH51" s="1070" t="s">
        <v>1684</v>
      </c>
      <c r="BJ51" s="1219" t="s">
        <v>1709</v>
      </c>
      <c r="BL51" s="1219" t="s">
        <v>1709</v>
      </c>
    </row>
    <row customHeight="1" ht="11.25">
      <c r="A52" s="1076" t="s">
        <v>1710</v>
      </c>
      <c r="E52" s="409" t="s">
        <v>1711</v>
      </c>
      <c r="F52" s="1117" t="s">
        <v>1712</v>
      </c>
      <c r="G52" s="1118" t="str">
        <f>_xlfn.IFERROR(IF(TITLE_PERIOD_START="","01.01."&amp;CURRENT_YEAR,"01.01."&amp;YEAR(TITLE_PERIOD_START)),"01.01."&amp;CURRENT_YEAR)</f>
        <v>01.01.2024</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1713</v>
      </c>
      <c r="AZ52" s="1122" t="s">
        <v>484</v>
      </c>
      <c r="BE52" s="1122">
        <v>2050</v>
      </c>
      <c r="BH52" s="1070" t="s">
        <v>1688</v>
      </c>
      <c r="BJ52" s="1219" t="s">
        <v>1083</v>
      </c>
      <c r="BL52" s="1219" t="s">
        <v>1083</v>
      </c>
    </row>
    <row customHeight="1" ht="11.25">
      <c r="A53" s="1076" t="s">
        <v>1714</v>
      </c>
      <c r="E53" s="409" t="s">
        <v>1715</v>
      </c>
      <c r="F53" s="1117" t="s">
        <v>1715</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1716</v>
      </c>
      <c r="K53" s="1748"/>
      <c r="AX53" s="1122" t="s">
        <v>1717</v>
      </c>
      <c r="BE53" s="1122">
        <v>2051</v>
      </c>
      <c r="BH53" s="1070" t="s">
        <v>1692</v>
      </c>
      <c r="BJ53" s="1219" t="s">
        <v>1664</v>
      </c>
      <c r="BL53" s="1219" t="s">
        <v>1664</v>
      </c>
    </row>
    <row customHeight="1" ht="11.25">
      <c r="A54" s="1076" t="s">
        <v>1718</v>
      </c>
      <c r="AX54" s="1122" t="s">
        <v>1719</v>
      </c>
      <c r="AZ54" s="1069" t="s">
        <v>1720</v>
      </c>
      <c r="BE54" s="1122">
        <v>2052</v>
      </c>
      <c r="BH54" s="1070" t="s">
        <v>1698</v>
      </c>
      <c r="BJ54" s="1219" t="s">
        <v>1668</v>
      </c>
      <c r="BL54" s="1219" t="s">
        <v>1668</v>
      </c>
    </row>
    <row customHeight="1" ht="11.25">
      <c r="A55" s="1076" t="s">
        <v>1721</v>
      </c>
      <c r="AX55" s="1122" t="s">
        <v>1722</v>
      </c>
      <c r="AZ55" s="1122" t="s">
        <v>1258</v>
      </c>
      <c r="BE55" s="1122">
        <v>2053</v>
      </c>
      <c r="BH55" s="1072" t="s">
        <v>28</v>
      </c>
      <c r="BJ55" s="1219" t="s">
        <v>1084</v>
      </c>
      <c r="BL55" s="1219" t="s">
        <v>1084</v>
      </c>
    </row>
    <row customHeight="1" ht="11.25">
      <c r="A56" s="1076" t="s">
        <v>1723</v>
      </c>
      <c r="D56" s="1120" t="s">
        <v>1724</v>
      </c>
      <c r="E56" s="1097" t="s">
        <v>1725</v>
      </c>
      <c r="F56" s="1076" t="s">
        <v>1726</v>
      </c>
      <c r="AX56" s="1122" t="s">
        <v>1727</v>
      </c>
      <c r="AZ56" s="1122" t="s">
        <v>1283</v>
      </c>
      <c r="BE56" s="1122">
        <v>2054</v>
      </c>
      <c r="BH56" s="1072" t="s">
        <v>28</v>
      </c>
      <c r="BJ56" s="1219" t="s">
        <v>1675</v>
      </c>
      <c r="BL56" s="1219" t="s">
        <v>1675</v>
      </c>
    </row>
    <row customHeight="1" ht="11.25">
      <c r="A57" s="1076" t="s">
        <v>1728</v>
      </c>
      <c r="D57" s="1120" t="s">
        <v>1729</v>
      </c>
      <c r="E57" s="1097" t="s">
        <v>122</v>
      </c>
      <c r="F57" s="1076" t="s">
        <v>1726</v>
      </c>
      <c r="AX57" s="1122" t="s">
        <v>1730</v>
      </c>
      <c r="AZ57" s="1122" t="s">
        <v>1317</v>
      </c>
      <c r="BE57" s="1122">
        <v>2055</v>
      </c>
      <c r="BJ57" s="1219" t="s">
        <v>1684</v>
      </c>
      <c r="BL57" s="1219" t="s">
        <v>1684</v>
      </c>
    </row>
    <row customHeight="1" ht="11.25">
      <c r="A58" s="1076" t="s">
        <v>1731</v>
      </c>
      <c r="D58" s="1120" t="s">
        <v>1732</v>
      </c>
      <c r="E58" s="1097" t="s">
        <v>122</v>
      </c>
      <c r="F58" s="1076" t="s">
        <v>1726</v>
      </c>
      <c r="AX58" s="1122" t="s">
        <v>1733</v>
      </c>
      <c r="BE58" s="1122">
        <v>2056</v>
      </c>
      <c r="BJ58" s="1219" t="s">
        <v>1688</v>
      </c>
      <c r="BL58" s="1219" t="s">
        <v>1688</v>
      </c>
    </row>
    <row customHeight="1" ht="11.25">
      <c r="A59" s="1076" t="s">
        <v>1734</v>
      </c>
      <c r="D59" s="1120" t="s">
        <v>142</v>
      </c>
      <c r="E59" s="1097" t="s">
        <v>1620</v>
      </c>
      <c r="F59" s="1076" t="s">
        <v>1735</v>
      </c>
      <c r="AX59" s="1122" t="s">
        <v>1736</v>
      </c>
      <c r="AZ59" s="1069" t="s">
        <v>1737</v>
      </c>
      <c r="BE59" s="1122">
        <v>2057</v>
      </c>
      <c r="BJ59" s="1219" t="s">
        <v>1692</v>
      </c>
      <c r="BL59" s="1219" t="s">
        <v>1692</v>
      </c>
    </row>
    <row customHeight="1" ht="11.25">
      <c r="A60" s="1076" t="s">
        <v>1738</v>
      </c>
      <c r="D60" s="1120" t="s">
        <v>1739</v>
      </c>
      <c r="E60" s="1097" t="s">
        <v>1620</v>
      </c>
      <c r="F60" s="1076" t="s">
        <v>1735</v>
      </c>
      <c r="AX60" s="1122" t="s">
        <v>1740</v>
      </c>
      <c r="AZ60" s="1122" t="s">
        <v>1259</v>
      </c>
      <c r="BE60" s="1122">
        <v>2058</v>
      </c>
      <c r="BJ60" s="1219" t="s">
        <v>1698</v>
      </c>
      <c r="BL60" s="1219" t="s">
        <v>1698</v>
      </c>
    </row>
    <row customHeight="1" ht="11.25">
      <c r="A61" s="1076" t="s">
        <v>1741</v>
      </c>
      <c r="D61" s="1120" t="s">
        <v>1742</v>
      </c>
      <c r="E61" s="1097" t="s">
        <v>1743</v>
      </c>
      <c r="F61" s="1076" t="s">
        <v>1735</v>
      </c>
      <c r="AX61" s="1122" t="s">
        <v>1744</v>
      </c>
      <c r="AZ61" s="1122" t="s">
        <v>1284</v>
      </c>
      <c r="BE61" s="1122">
        <v>2059</v>
      </c>
      <c r="BL61" s="1219" t="s">
        <v>1076</v>
      </c>
    </row>
    <row customHeight="1" ht="11.25">
      <c r="A62" s="1076" t="s">
        <v>1745</v>
      </c>
      <c r="D62" s="1120" t="s">
        <v>141</v>
      </c>
      <c r="E62" s="1097">
        <v>34</v>
      </c>
      <c r="F62" s="1076" t="s">
        <v>1735</v>
      </c>
      <c r="AZ62" s="1122" t="s">
        <v>1318</v>
      </c>
      <c r="BE62" s="1122">
        <v>2060</v>
      </c>
      <c r="BL62" s="1219" t="s">
        <v>1078</v>
      </c>
    </row>
    <row customHeight="1" ht="11.25">
      <c r="A63" s="1076" t="s">
        <v>1746</v>
      </c>
      <c r="D63" s="1120" t="s">
        <v>1747</v>
      </c>
      <c r="E63" s="1097">
        <v>34</v>
      </c>
      <c r="F63" s="1076" t="s">
        <v>1735</v>
      </c>
      <c r="AZ63" s="1122" t="s">
        <v>1350</v>
      </c>
      <c r="BE63" s="1122">
        <v>2061</v>
      </c>
    </row>
    <row customHeight="1" ht="11.25">
      <c r="A64" s="1076" t="s">
        <v>1748</v>
      </c>
      <c r="D64" s="1120" t="s">
        <v>1749</v>
      </c>
      <c r="E64" s="1097">
        <v>34</v>
      </c>
      <c r="F64" s="1076" t="s">
        <v>1735</v>
      </c>
      <c r="AZ64" s="1122" t="s">
        <v>1373</v>
      </c>
      <c r="BE64" s="1122">
        <v>2062</v>
      </c>
    </row>
    <row customHeight="1" ht="11.25">
      <c r="A65" s="1076" t="s">
        <v>1750</v>
      </c>
      <c r="D65" s="1076"/>
      <c r="BE65" s="1122">
        <v>2063</v>
      </c>
    </row>
    <row customHeight="1" ht="11.25">
      <c r="A66" s="1076" t="s">
        <v>1751</v>
      </c>
      <c r="AZ66" s="1069" t="s">
        <v>1752</v>
      </c>
      <c r="BE66" s="1122">
        <v>2064</v>
      </c>
    </row>
    <row customHeight="1" ht="11.25">
      <c r="A67" s="1076" t="s">
        <v>1753</v>
      </c>
      <c r="AZ67" s="1122" t="s">
        <v>1260</v>
      </c>
      <c r="BE67" s="1122">
        <v>2065</v>
      </c>
    </row>
    <row customHeight="1" ht="11.25">
      <c r="A68" s="1076" t="s">
        <v>1754</v>
      </c>
      <c r="AZ68" s="1122" t="s">
        <v>1285</v>
      </c>
      <c r="BE68" s="1122">
        <v>2066</v>
      </c>
      <c r="BH68" s="1069" t="s">
        <v>1755</v>
      </c>
      <c r="BJ68" s="1069" t="s">
        <v>1756</v>
      </c>
      <c r="BL68" s="1069" t="s">
        <v>1757</v>
      </c>
      <c r="BN68" s="1069" t="s">
        <v>1758</v>
      </c>
    </row>
    <row customHeight="1" ht="11.25">
      <c r="A69" s="1076" t="s">
        <v>1759</v>
      </c>
      <c r="AZ69" s="1122" t="s">
        <v>1319</v>
      </c>
      <c r="BE69" s="1122">
        <v>2067</v>
      </c>
      <c r="BH69" s="1070" t="s">
        <v>1760</v>
      </c>
      <c r="BI69" s="1119" t="s">
        <v>100</v>
      </c>
      <c r="BJ69" s="1070" t="s">
        <v>1761</v>
      </c>
      <c r="BK69" s="1119" t="s">
        <v>100</v>
      </c>
      <c r="BL69" s="1070" t="s">
        <v>1762</v>
      </c>
      <c r="BM69" s="1072" t="s">
        <v>100</v>
      </c>
      <c r="BN69" s="1070" t="s">
        <v>1763</v>
      </c>
    </row>
    <row customHeight="1" ht="11.25">
      <c r="A70" s="1076" t="s">
        <v>1764</v>
      </c>
      <c r="AZ70" s="1122" t="s">
        <v>1351</v>
      </c>
      <c r="BE70" s="1122">
        <v>2068</v>
      </c>
      <c r="BH70" s="1070" t="s">
        <v>1765</v>
      </c>
      <c r="BJ70" s="1070" t="s">
        <v>1766</v>
      </c>
      <c r="BL70" s="1070" t="s">
        <v>1767</v>
      </c>
      <c r="BN70" s="1070" t="s">
        <v>1768</v>
      </c>
    </row>
    <row customHeight="1" ht="11.25">
      <c r="A71" s="1076" t="s">
        <v>1769</v>
      </c>
      <c r="AZ71" s="1122" t="s">
        <v>1353</v>
      </c>
      <c r="BE71" s="1122">
        <v>2069</v>
      </c>
      <c r="BH71" s="1070" t="s">
        <v>1770</v>
      </c>
      <c r="BI71" s="1119" t="s">
        <v>91</v>
      </c>
      <c r="BJ71" s="1070" t="s">
        <v>1771</v>
      </c>
      <c r="BK71" s="1119" t="s">
        <v>91</v>
      </c>
      <c r="BL71" s="1070" t="s">
        <v>1772</v>
      </c>
      <c r="BM71" s="1072" t="s">
        <v>91</v>
      </c>
      <c r="BN71" s="1070" t="s">
        <v>1773</v>
      </c>
    </row>
    <row customHeight="1" ht="11.25">
      <c r="A72" s="1076" t="s">
        <v>1774</v>
      </c>
      <c r="AZ72" s="1122" t="s">
        <v>19</v>
      </c>
      <c r="BE72" s="1122">
        <v>2070</v>
      </c>
      <c r="BH72" s="1070" t="s">
        <v>1775</v>
      </c>
      <c r="BJ72" s="1070" t="s">
        <v>1775</v>
      </c>
      <c r="BL72" s="1070" t="s">
        <v>1775</v>
      </c>
      <c r="BN72" s="1070" t="s">
        <v>1776</v>
      </c>
    </row>
    <row customHeight="1" ht="11.25">
      <c r="A73" s="1076" t="s">
        <v>1777</v>
      </c>
      <c r="BH73" s="1070" t="s">
        <v>1778</v>
      </c>
      <c r="BI73" s="1119" t="s">
        <v>122</v>
      </c>
      <c r="BJ73" s="1070" t="s">
        <v>1779</v>
      </c>
      <c r="BK73" s="1119" t="s">
        <v>122</v>
      </c>
      <c r="BL73" s="1070" t="s">
        <v>1780</v>
      </c>
      <c r="BM73" s="1072" t="s">
        <v>122</v>
      </c>
      <c r="BN73" s="1070" t="s">
        <v>1781</v>
      </c>
    </row>
    <row customHeight="1" ht="11.25">
      <c r="A74" s="1076" t="s">
        <v>1782</v>
      </c>
      <c r="BH74" s="1070" t="s">
        <v>1783</v>
      </c>
      <c r="BJ74" s="1070" t="s">
        <v>1784</v>
      </c>
      <c r="BL74" s="1070" t="s">
        <v>1785</v>
      </c>
      <c r="BN74" s="1070" t="s">
        <v>1786</v>
      </c>
    </row>
    <row customHeight="1" ht="11.25">
      <c r="A75" s="1076" t="s">
        <v>1787</v>
      </c>
      <c r="AZ75" s="1069" t="s">
        <v>1788</v>
      </c>
      <c r="BH75" s="1070" t="s">
        <v>1789</v>
      </c>
      <c r="BJ75" s="1070" t="s">
        <v>1789</v>
      </c>
      <c r="BL75" s="1070" t="s">
        <v>1789</v>
      </c>
    </row>
    <row customHeight="1" ht="11.25">
      <c r="A76" s="1076" t="s">
        <v>1790</v>
      </c>
      <c r="AZ76" s="1122" t="s">
        <v>1269</v>
      </c>
      <c r="BH76" s="1070" t="s">
        <v>1791</v>
      </c>
      <c r="BJ76" s="1070" t="s">
        <v>1792</v>
      </c>
      <c r="BL76" s="1070" t="s">
        <v>1793</v>
      </c>
    </row>
    <row customHeight="1" ht="11.25">
      <c r="A77" s="1076" t="s">
        <v>1794</v>
      </c>
      <c r="AZ77" s="1122" t="s">
        <v>1294</v>
      </c>
    </row>
    <row customHeight="1" ht="11.25">
      <c r="A78" s="1076" t="s">
        <v>1795</v>
      </c>
      <c r="AZ78" s="1122" t="s">
        <v>1326</v>
      </c>
    </row>
    <row customHeight="1" ht="11.25">
      <c r="A79" s="1076" t="s">
        <v>1796</v>
      </c>
      <c r="AZ79" s="1122" t="s">
        <v>1357</v>
      </c>
      <c r="BH79" s="1069" t="s">
        <v>1797</v>
      </c>
      <c r="BJ79" s="1069" t="s">
        <v>1798</v>
      </c>
      <c r="BL79" s="1069" t="s">
        <v>1799</v>
      </c>
    </row>
    <row customHeight="1" ht="11.25">
      <c r="A80" s="1076" t="s">
        <v>1800</v>
      </c>
      <c r="AZ80" s="1122" t="s">
        <v>1378</v>
      </c>
      <c r="BH80" s="1070" t="s">
        <v>1801</v>
      </c>
      <c r="BJ80" s="1070" t="s">
        <v>1802</v>
      </c>
      <c r="BL80" s="1070" t="s">
        <v>1803</v>
      </c>
    </row>
    <row customHeight="1" ht="11.25">
      <c r="A81" s="1076" t="s">
        <v>1804</v>
      </c>
      <c r="AZ81" s="1122" t="s">
        <v>1395</v>
      </c>
      <c r="BH81" s="1070" t="s">
        <v>1805</v>
      </c>
      <c r="BJ81" s="1070" t="s">
        <v>1806</v>
      </c>
      <c r="BL81" s="1070" t="s">
        <v>1807</v>
      </c>
    </row>
    <row customHeight="1" ht="11.25">
      <c r="A82" s="1076" t="s">
        <v>1808</v>
      </c>
      <c r="AZ82" s="1122" t="s">
        <v>1410</v>
      </c>
      <c r="BH82" s="1070" t="s">
        <v>1809</v>
      </c>
      <c r="BJ82" s="1070" t="s">
        <v>1810</v>
      </c>
      <c r="BL82" s="1070" t="s">
        <v>1811</v>
      </c>
    </row>
    <row customHeight="1" ht="11.25">
      <c r="A83" s="1076" t="s">
        <v>1812</v>
      </c>
      <c r="BH83" s="1070" t="s">
        <v>1813</v>
      </c>
      <c r="BJ83" s="1070" t="s">
        <v>1814</v>
      </c>
      <c r="BL83" s="1070" t="s">
        <v>1815</v>
      </c>
    </row>
    <row customHeight="1" ht="11.25">
      <c r="A84" s="1076" t="s">
        <v>16</v>
      </c>
      <c r="AZ84" s="1069" t="s">
        <v>1816</v>
      </c>
    </row>
    <row customHeight="1" ht="11.25">
      <c r="A85" s="1872" t="s">
        <v>1817</v>
      </c>
      <c r="AZ85" s="1122" t="s">
        <v>1818</v>
      </c>
    </row>
    <row customHeight="1" ht="11.25">
      <c r="A86" s="1076" t="s">
        <v>1819</v>
      </c>
      <c r="AZ86" s="1122" t="s">
        <v>1820</v>
      </c>
      <c r="BH86" s="1069" t="s">
        <v>1821</v>
      </c>
      <c r="BJ86" s="1069" t="s">
        <v>1822</v>
      </c>
      <c r="BL86" s="1069" t="s">
        <v>1823</v>
      </c>
    </row>
    <row customHeight="1" ht="11.25">
      <c r="A87" s="1076" t="s">
        <v>1824</v>
      </c>
      <c r="AZ87" s="1122" t="s">
        <v>1825</v>
      </c>
      <c r="BH87" s="1070" t="s">
        <v>1826</v>
      </c>
      <c r="BJ87" s="1070" t="s">
        <v>1827</v>
      </c>
      <c r="BL87" s="1070" t="s">
        <v>1828</v>
      </c>
    </row>
    <row customHeight="1" ht="11.25">
      <c r="A88" s="1076" t="s">
        <v>1829</v>
      </c>
      <c r="AZ88" s="1608"/>
      <c r="BH88" s="1070" t="s">
        <v>1830</v>
      </c>
      <c r="BJ88" s="1070" t="s">
        <v>1831</v>
      </c>
      <c r="BL88" s="1070" t="s">
        <v>1832</v>
      </c>
    </row>
    <row customHeight="1" ht="11.25">
      <c r="A89" s="1076" t="s">
        <v>1833</v>
      </c>
      <c r="AZ89" s="1069" t="s">
        <v>1834</v>
      </c>
    </row>
    <row customHeight="1" ht="11.25">
      <c r="A90" s="1076" t="s">
        <v>1835</v>
      </c>
      <c r="AZ90" s="1122" t="s">
        <v>1054</v>
      </c>
    </row>
    <row customHeight="1" ht="11.25">
      <c r="A91" s="1076" t="s">
        <v>1836</v>
      </c>
      <c r="AZ91" s="1122" t="s">
        <v>1090</v>
      </c>
      <c r="BH91" s="1069" t="s">
        <v>1837</v>
      </c>
      <c r="BJ91" s="1069" t="s">
        <v>1838</v>
      </c>
      <c r="BL91" s="1069" t="s">
        <v>1839</v>
      </c>
    </row>
    <row customHeight="1" ht="11.25">
      <c r="AZ92" s="1122" t="s">
        <v>1840</v>
      </c>
      <c r="BH92" s="1070" t="s">
        <v>1841</v>
      </c>
      <c r="BJ92" s="1070" t="s">
        <v>1842</v>
      </c>
      <c r="BL92" s="1070" t="s">
        <v>1843</v>
      </c>
    </row>
    <row customHeight="1" ht="11.25">
      <c r="AZ93" s="1122" t="s">
        <v>1844</v>
      </c>
      <c r="BH93" s="1070" t="s">
        <v>1845</v>
      </c>
      <c r="BJ93" s="1070" t="s">
        <v>1846</v>
      </c>
      <c r="BL93" s="1070" t="s">
        <v>1847</v>
      </c>
    </row>
    <row customHeight="1" ht="11.25">
      <c r="AZ94" s="1122" t="s">
        <v>1848</v>
      </c>
    </row>
    <row r="96" customHeight="1" ht="11.25">
      <c r="AZ96" s="1069" t="s">
        <v>1849</v>
      </c>
      <c r="BH96" s="1069" t="s">
        <v>1850</v>
      </c>
      <c r="BJ96" s="1069" t="s">
        <v>1851</v>
      </c>
      <c r="BL96" s="1069" t="s">
        <v>1852</v>
      </c>
      <c r="BN96" s="1069" t="s">
        <v>1853</v>
      </c>
    </row>
    <row customHeight="1" ht="11.25">
      <c r="AZ97" s="1903" t="s">
        <v>1854</v>
      </c>
      <c r="BA97" s="1904" t="s">
        <v>1855</v>
      </c>
      <c r="BH97" s="1070" t="s">
        <v>1856</v>
      </c>
      <c r="BJ97" s="1070" t="s">
        <v>1857</v>
      </c>
      <c r="BL97" s="1070" t="s">
        <v>1858</v>
      </c>
      <c r="BN97" s="1070" t="s">
        <v>1859</v>
      </c>
    </row>
    <row customHeight="1" ht="11.25">
      <c r="AZ98" s="1903" t="s">
        <v>1860</v>
      </c>
      <c r="BA98" s="1904" t="s">
        <v>1861</v>
      </c>
      <c r="BH98" s="1070" t="s">
        <v>1862</v>
      </c>
      <c r="BJ98" s="1070" t="s">
        <v>1863</v>
      </c>
      <c r="BL98" s="1070" t="s">
        <v>1864</v>
      </c>
      <c r="BN98" s="1070" t="s">
        <v>1865</v>
      </c>
    </row>
    <row customHeight="1" ht="22.5">
      <c r="AZ99" s="1903" t="s">
        <v>1866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1867</v>
      </c>
      <c r="BJ99" s="1070" t="s">
        <v>1868</v>
      </c>
      <c r="BL99" s="1070" t="s">
        <v>1869</v>
      </c>
      <c r="BN99" s="1070" t="s">
        <v>1870</v>
      </c>
    </row>
    <row customHeight="1" ht="22.5">
      <c r="AZ100" s="1903" t="s">
        <v>1871</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1456</v>
      </c>
      <c r="BL100" s="1070" t="s">
        <v>1456</v>
      </c>
      <c r="BN100" s="1070" t="s">
        <v>1872</v>
      </c>
    </row>
    <row customHeight="1" ht="22.5">
      <c r="AZ101" s="1903" t="s">
        <v>1873</v>
      </c>
      <c r="BA101" s="1904" t="s">
        <v>1874</v>
      </c>
      <c r="BN101" s="1070" t="s">
        <v>1875</v>
      </c>
    </row>
    <row customHeight="1" ht="22.5">
      <c r="AZ102" s="1903" t="s">
        <v>1876</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1877</v>
      </c>
    </row>
    <row customHeight="1" ht="11.25">
      <c r="AZ103" s="1903" t="s">
        <v>1878</v>
      </c>
      <c r="BA103" s="1904" t="s">
        <v>1879</v>
      </c>
      <c r="BN103" s="1070" t="s">
        <v>1880</v>
      </c>
    </row>
    <row customHeight="1" ht="11.25">
      <c r="BN104" s="1070" t="s">
        <v>1881</v>
      </c>
    </row>
    <row customHeight="1" ht="11.25">
      <c r="AZ105" s="1694" t="s">
        <v>1882</v>
      </c>
    </row>
    <row customHeight="1" ht="11.25">
      <c r="AZ106" s="1122" t="s">
        <v>1883</v>
      </c>
    </row>
    <row customHeight="1" ht="11.25">
      <c r="AZ107" s="1122" t="s">
        <v>1884</v>
      </c>
      <c r="BH107" s="1069" t="s">
        <v>1885</v>
      </c>
      <c r="BJ107" s="1069" t="s">
        <v>1886</v>
      </c>
      <c r="BL107" s="1069" t="s">
        <v>1887</v>
      </c>
      <c r="BN107" s="1069" t="s">
        <v>1888</v>
      </c>
    </row>
    <row customHeight="1" ht="11.25">
      <c r="AZ108" s="1122" t="s">
        <v>607</v>
      </c>
      <c r="BH108" s="1070" t="s">
        <v>1889</v>
      </c>
      <c r="BJ108" s="1070" t="s">
        <v>1890</v>
      </c>
      <c r="BL108" s="1070" t="s">
        <v>1542</v>
      </c>
      <c r="BN108" s="1070" t="s">
        <v>1891</v>
      </c>
    </row>
    <row customHeight="1" ht="11.25">
      <c r="BH109" s="1070" t="s">
        <v>1892</v>
      </c>
    </row>
    <row customHeight="1" ht="11.25">
      <c r="AZ110" s="1694" t="s">
        <v>1893</v>
      </c>
      <c r="BH110" s="1070" t="s">
        <v>1892</v>
      </c>
    </row>
    <row customHeight="1" ht="11.25">
      <c r="AZ111" s="1903" t="s">
        <v>1854</v>
      </c>
      <c r="BA111" s="1904" t="s">
        <v>1855</v>
      </c>
    </row>
    <row customHeight="1" ht="11.25">
      <c r="AZ112" s="1903" t="s">
        <v>1860</v>
      </c>
      <c r="BA112" s="1904" t="s">
        <v>1861</v>
      </c>
    </row>
    <row customHeight="1" ht="22.5">
      <c r="AZ113" s="1903" t="s">
        <v>1866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1871</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1894</v>
      </c>
    </row>
    <row customHeight="1" ht="22.5">
      <c r="AZ115" s="1903" t="s">
        <v>1876</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484</v>
      </c>
    </row>
    <row customHeight="1" ht="11.25">
      <c r="AZ116" s="1903" t="s">
        <v>1878</v>
      </c>
      <c r="BA116" s="1904" t="s">
        <v>1879</v>
      </c>
      <c r="BH116" s="1070" t="s">
        <v>1281</v>
      </c>
    </row>
    <row customHeight="1" ht="11.25">
      <c r="BH117" s="1070" t="s">
        <v>1315</v>
      </c>
    </row>
    <row customHeight="1" ht="11.25">
      <c r="BH118" s="1070" t="s">
        <v>1348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8CE37-BD68-EB01-66AC-0.8AD749EF}"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337</v>
      </c>
      <c r="J1" s="457" t="s">
        <v>14</v>
      </c>
    </row>
    <row customHeight="1" ht="22.5" hidden="1">
      <c r="A2" s="504"/>
      <c r="B2" s="504"/>
      <c r="C2" s="1732" t="s">
        <v>106</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338</v>
      </c>
      <c r="E9" s="2207"/>
      <c r="F9" s="2207"/>
      <c r="G9" s="2210" t="s">
        <v>339</v>
      </c>
      <c r="J9" s="457">
        <v>11</v>
      </c>
    </row>
    <row customHeight="1" ht="11.549999999999999">
      <c r="A10" s="504"/>
      <c r="B10" s="504"/>
      <c r="C10" s="459"/>
      <c r="D10" s="1476" t="s">
        <v>89</v>
      </c>
      <c r="E10" s="1478" t="s">
        <v>340</v>
      </c>
      <c r="F10" s="1478" t="s">
        <v>341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Муниципальное унитарное предприятие Белоярского района «Белоярские коммунальные системы»</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1895</v>
      </c>
      <c r="F13" s="1523" t="s">
        <v>344</v>
      </c>
      <c r="G13" s="476"/>
      <c r="H13" s="1535"/>
      <c r="J13" s="457">
        <v>19</v>
      </c>
    </row>
    <row customHeight="1" ht="19.95">
      <c r="A14" s="504"/>
      <c r="B14" s="504"/>
      <c r="C14" s="459"/>
      <c r="D14" s="1525" t="s">
        <v>744</v>
      </c>
      <c r="E14" s="1526" t="s">
        <v>1896</v>
      </c>
      <c r="F14" s="1528"/>
      <c r="G14" s="1527" t="s">
        <v>1897</v>
      </c>
      <c r="H14" s="1535"/>
      <c r="J14" s="457">
        <v>19</v>
      </c>
    </row>
    <row customHeight="1" ht="19.95">
      <c r="A15" s="504"/>
      <c r="B15" s="504"/>
      <c r="C15" s="459"/>
      <c r="D15" s="1525" t="s">
        <v>345</v>
      </c>
      <c r="E15" s="1526" t="s">
        <v>1898</v>
      </c>
      <c r="F15" s="1528"/>
      <c r="G15" s="1527" t="s">
        <v>1899</v>
      </c>
      <c r="H15" s="1535"/>
      <c r="J15" s="457">
        <v>19</v>
      </c>
    </row>
    <row customHeight="1" ht="24">
      <c r="A16" s="504"/>
      <c r="B16" s="504"/>
      <c r="C16" s="459"/>
      <c r="D16" s="1525" t="s">
        <v>348</v>
      </c>
      <c r="E16" s="1524" t="s">
        <v>1900</v>
      </c>
      <c r="F16" s="1533"/>
      <c r="G16" s="476" t="s">
        <v>1901</v>
      </c>
      <c r="H16" s="1535"/>
      <c r="J16" s="457">
        <v>23</v>
      </c>
    </row>
    <row customHeight="1" ht="48.29999999999999">
      <c r="A17" s="504"/>
      <c r="B17" s="504"/>
      <c r="C17" s="459"/>
      <c r="D17" s="1522">
        <v>3</v>
      </c>
      <c r="E17" s="1529" t="s">
        <v>1902</v>
      </c>
      <c r="F17" s="1528"/>
      <c r="G17" s="476" t="s">
        <v>1903</v>
      </c>
      <c r="H17" s="1535"/>
      <c r="J17" s="457">
        <v>46</v>
      </c>
    </row>
    <row customHeight="1" ht="48.29999999999999">
      <c r="A18" s="1477">
        <v>1</v>
      </c>
      <c r="B18" s="504"/>
      <c r="C18" s="1479"/>
      <c r="D18" s="1522" t="s">
        <v>92</v>
      </c>
      <c r="E18" s="1529" t="s">
        <v>1904</v>
      </c>
      <c r="F18" s="1528"/>
      <c r="G18" s="476" t="s">
        <v>1903</v>
      </c>
      <c r="H18" s="1535"/>
      <c r="I18" s="854"/>
      <c r="J18" s="457">
        <v>46</v>
      </c>
    </row>
    <row customHeight="1" ht="23.25">
      <c r="A19" s="504"/>
      <c r="B19" s="504"/>
      <c r="C19" s="459"/>
      <c r="D19" s="1522" t="s">
        <v>122</v>
      </c>
      <c r="E19" s="1529" t="s">
        <v>1905</v>
      </c>
      <c r="F19" s="1523" t="s">
        <v>344</v>
      </c>
      <c r="G19" s="2473" t="s">
        <v>1906</v>
      </c>
      <c r="H19" s="477"/>
      <c r="J19" s="457">
        <v>22</v>
      </c>
    </row>
    <row s="1532" customFormat="1" customHeight="1" ht="5.25" hidden="1">
      <c r="A20" s="504"/>
      <c r="B20" s="504"/>
      <c r="C20" s="1531"/>
      <c r="D20" s="1530" t="s">
        <v>1151</v>
      </c>
      <c r="E20" s="1016"/>
      <c r="F20" s="1015"/>
      <c r="G20" s="2474"/>
      <c r="J20" s="1532">
        <v>0</v>
      </c>
    </row>
    <row customHeight="1" ht="15.75">
      <c r="A21" s="504"/>
      <c r="B21" s="504"/>
      <c r="C21" s="459"/>
      <c r="D21" s="469"/>
      <c r="E21" s="417" t="s">
        <v>377</v>
      </c>
      <c r="F21" s="471"/>
      <c r="G21" s="2475"/>
      <c r="H21" s="1535"/>
      <c r="J21" s="457">
        <v>15</v>
      </c>
    </row>
    <row s="503" customFormat="1" customHeight="1" ht="26.25">
      <c r="A22" s="504"/>
      <c r="B22" s="504"/>
      <c r="C22" s="504"/>
      <c r="D22" s="1522" t="s">
        <v>93</v>
      </c>
      <c r="E22" s="476" t="s">
        <v>1907</v>
      </c>
      <c r="F22" s="1528"/>
      <c r="G22" s="476" t="s">
        <v>1908</v>
      </c>
      <c r="H22" s="1534"/>
      <c r="J22" s="503">
        <v>25</v>
      </c>
    </row>
    <row s="503" customFormat="1" customHeight="1" ht="19.95">
      <c r="A23" s="504"/>
      <c r="B23" s="504"/>
      <c r="C23" s="504"/>
      <c r="D23" s="1522" t="s">
        <v>94</v>
      </c>
      <c r="E23" s="1529" t="s">
        <v>1909</v>
      </c>
      <c r="F23" s="1533"/>
      <c r="G23" s="476" t="s">
        <v>1910</v>
      </c>
      <c r="H23" s="1534"/>
      <c r="J23" s="503">
        <v>19</v>
      </c>
    </row>
    <row s="503" customFormat="1" customHeight="1" ht="144" hidden="1">
      <c r="A24" s="504"/>
      <c r="B24" s="504"/>
      <c r="C24" s="504"/>
      <c r="D24" s="1522" t="s">
        <v>123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93B56-3D55-9835-2B8E-0.D70146D}"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1911</v>
      </c>
      <c r="G1" s="1633" t="s">
        <v>49</v>
      </c>
      <c r="H1" s="1633" t="s">
        <v>51</v>
      </c>
      <c r="IU1" s="1157" t="s">
        <v>14</v>
      </c>
    </row>
    <row s="1852" customFormat="1" customHeight="1" ht="22.5" hidden="1">
      <c r="A2" s="833"/>
      <c r="B2" s="1162">
        <v>1</v>
      </c>
      <c r="C2" s="1162"/>
      <c r="D2" s="1930" t="s">
        <v>106</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338</v>
      </c>
      <c r="F7" s="2104"/>
      <c r="G7" s="2104"/>
      <c r="H7" s="2104"/>
      <c r="I7" s="2104"/>
      <c r="J7" s="2476" t="s">
        <v>339</v>
      </c>
      <c r="K7" s="502"/>
      <c r="L7" s="502"/>
      <c r="M7" s="502"/>
      <c r="N7" s="502"/>
      <c r="O7" s="228"/>
      <c r="P7" s="502"/>
      <c r="Q7" s="227"/>
      <c r="R7" s="227"/>
      <c r="S7" s="227"/>
      <c r="T7" s="227"/>
      <c r="IU7" s="509">
        <v>14</v>
      </c>
    </row>
    <row s="1821" customFormat="1" customHeight="1" ht="21">
      <c r="A8" s="1157"/>
      <c r="B8" s="1162"/>
      <c r="C8" s="1157"/>
      <c r="D8" s="1497"/>
      <c r="E8" s="1550" t="s">
        <v>89</v>
      </c>
      <c r="F8" s="1542" t="s">
        <v>1911</v>
      </c>
      <c r="G8" s="1542" t="s">
        <v>49</v>
      </c>
      <c r="H8" s="1542" t="s">
        <v>51</v>
      </c>
      <c r="I8" s="1542" t="s">
        <v>1912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1913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F9449-4C28-215D-08E9-0.3ACB9387}"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106</v>
      </c>
      <c r="E2" s="1891"/>
      <c r="F2" s="1894" t="str">
        <f>IF(ROIV_INFO_NAME="","",ROIV_INFO_NAME)</f>
        <v>Муниципальное унитарное предприятие Белоярского района «Белоярские коммунальные системы»</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338</v>
      </c>
      <c r="F7" s="2104"/>
      <c r="G7" s="2104"/>
      <c r="H7" s="2104"/>
      <c r="I7" s="2104"/>
      <c r="J7" s="2104"/>
      <c r="K7" s="2104"/>
      <c r="L7" s="2476" t="s">
        <v>339</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1914</v>
      </c>
      <c r="H9" s="1539" t="s">
        <v>1915</v>
      </c>
      <c r="I9" s="1539" t="s">
        <v>1916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Муниципальное унитарное предприятие Белоярского района «Белоярские коммунальные системы»</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1917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78E72-0726-28F6-E62C-0.855FEF2E}"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106</v>
      </c>
      <c r="E2" s="1906"/>
      <c r="F2" s="1908" t="str">
        <f>IF(ROIV_INFO_NAME="","",ROIV_INFO_NAME)</f>
        <v>Муниципальное унитарное предприятие Белоярского района «Белоярские коммунальные системы»</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338</v>
      </c>
      <c r="F7" s="2104"/>
      <c r="G7" s="2104"/>
      <c r="H7" s="2104"/>
      <c r="I7" s="2104"/>
      <c r="J7" s="2104"/>
      <c r="K7" s="2104"/>
      <c r="L7" s="2476" t="s">
        <v>339</v>
      </c>
      <c r="M7" s="1626"/>
      <c r="N7" s="1626"/>
      <c r="O7" s="1626"/>
      <c r="P7" s="1626"/>
      <c r="Q7" s="1626"/>
      <c r="R7" s="1626"/>
      <c r="S7" s="227"/>
      <c r="T7" s="227"/>
      <c r="U7" s="227"/>
      <c r="V7" s="227"/>
      <c r="IW7" s="1611">
        <v>14</v>
      </c>
    </row>
    <row s="1821" customFormat="1" customHeight="1" ht="67.2">
      <c r="A8" s="1633"/>
      <c r="B8" s="1368"/>
      <c r="C8" s="1633"/>
      <c r="D8" s="1517"/>
      <c r="E8" s="2480" t="s">
        <v>89</v>
      </c>
      <c r="F8" s="2480" t="s">
        <v>1918</v>
      </c>
      <c r="G8" s="2482" t="s">
        <v>1919</v>
      </c>
      <c r="H8" s="2483"/>
      <c r="I8" s="2484"/>
      <c r="J8" s="2480" t="s">
        <v>1920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1914</v>
      </c>
      <c r="H9" s="1896" t="s">
        <v>1915</v>
      </c>
      <c r="I9" s="1896" t="s">
        <v>1916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Муниципальное унитарное предприятие Белоярского района «Белоярские коммунальные системы»</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1917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3DF66-098F-C9F5-EA24-0.0C14B50E}"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106</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1921</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106</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338</v>
      </c>
      <c r="F10" s="2129"/>
      <c r="G10" s="2129"/>
      <c r="H10" s="2129"/>
      <c r="I10" s="2129"/>
      <c r="J10" s="2129"/>
      <c r="K10" s="2129"/>
      <c r="L10" s="2129"/>
      <c r="M10" s="2103"/>
      <c r="N10" s="2480" t="s">
        <v>339</v>
      </c>
      <c r="O10" s="502"/>
      <c r="P10" s="502"/>
      <c r="Q10" s="509">
        <v>14</v>
      </c>
    </row>
    <row s="1821" customFormat="1" customHeight="1" ht="44.25">
      <c r="A11" s="1633"/>
      <c r="B11" s="1368"/>
      <c r="C11" s="1633"/>
      <c r="D11" s="1517"/>
      <c r="E11" s="2494" t="s">
        <v>89</v>
      </c>
      <c r="F11" s="2494" t="s">
        <v>342</v>
      </c>
      <c r="G11" s="2494" t="s">
        <v>1922</v>
      </c>
      <c r="H11" s="2494"/>
      <c r="I11" s="2494" t="s">
        <v>1923</v>
      </c>
      <c r="J11" s="2494"/>
      <c r="K11" s="2494"/>
      <c r="L11" s="2494" t="s">
        <v>1924</v>
      </c>
      <c r="M11" s="2482" t="s">
        <v>1925</v>
      </c>
      <c r="N11" s="2493"/>
      <c r="O11" s="1626"/>
      <c r="P11" s="1626"/>
      <c r="Q11" s="1611">
        <v>42</v>
      </c>
    </row>
    <row s="1821" customFormat="1" customHeight="1" ht="29.25">
      <c r="A12" s="1157"/>
      <c r="B12" s="1162"/>
      <c r="C12" s="1157"/>
      <c r="D12" s="1497"/>
      <c r="E12" s="2480"/>
      <c r="F12" s="2494"/>
      <c r="G12" s="1911" t="s">
        <v>1926</v>
      </c>
      <c r="H12" s="1911" t="s">
        <v>346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1927</v>
      </c>
      <c r="O13" s="1537"/>
      <c r="P13" s="513"/>
      <c r="Q13" s="425">
        <v>22</v>
      </c>
    </row>
    <row s="1852" customFormat="1" customHeight="1" ht="23.25">
      <c r="A14" s="2101"/>
      <c r="B14" s="1162"/>
      <c r="C14" s="1162"/>
      <c r="D14" s="803"/>
      <c r="E14" s="2129"/>
      <c r="F14" s="2488"/>
      <c r="G14" s="2489"/>
      <c r="H14" s="2497"/>
      <c r="I14" s="423"/>
      <c r="J14" s="1502"/>
      <c r="K14" s="1502" t="s">
        <v>1921</v>
      </c>
      <c r="L14" s="1545"/>
      <c r="M14" s="1545"/>
      <c r="N14" s="2491"/>
      <c r="O14" s="1537"/>
      <c r="P14" s="513"/>
      <c r="Q14" s="425">
        <v>22</v>
      </c>
    </row>
    <row s="1852" customFormat="1" customHeight="1" ht="23.25">
      <c r="A15" s="2101"/>
      <c r="B15" s="1162"/>
      <c r="C15" s="414"/>
      <c r="D15" s="803"/>
      <c r="E15" s="423"/>
      <c r="F15" s="1502" t="s">
        <v>1913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4EB17-B7ED-BB1A-87FD-0.E92BD83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1928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338</v>
      </c>
      <c r="E8" s="2211"/>
      <c r="F8" s="2211"/>
      <c r="G8" s="2211"/>
      <c r="H8" s="2211"/>
      <c r="I8" s="2211" t="s">
        <v>339</v>
      </c>
      <c r="M8" s="123">
        <v>14</v>
      </c>
    </row>
    <row customHeight="1" ht="29.25">
      <c r="D9" s="2211" t="s">
        <v>89</v>
      </c>
      <c r="E9" s="2211" t="s">
        <v>1929</v>
      </c>
      <c r="F9" s="2211"/>
      <c r="G9" s="2211"/>
      <c r="H9" s="2211"/>
      <c r="I9" s="2211"/>
      <c r="M9" s="123">
        <v>28</v>
      </c>
    </row>
    <row customHeight="1" ht="24">
      <c r="D10" s="2211"/>
      <c r="E10" s="129" t="s">
        <v>1930</v>
      </c>
      <c r="F10" s="129" t="s">
        <v>1931</v>
      </c>
      <c r="G10" s="129" t="s">
        <v>1932</v>
      </c>
      <c r="H10" s="129" t="s">
        <v>428</v>
      </c>
      <c r="I10" s="2211"/>
      <c r="M10" s="123">
        <v>23</v>
      </c>
    </row>
    <row customHeight="1" ht="12" hidden="1">
      <c r="D11" s="89" t="s">
        <v>100</v>
      </c>
      <c r="E11" s="89" t="s">
        <v>92</v>
      </c>
      <c r="F11" s="89" t="s">
        <v>122</v>
      </c>
      <c r="G11" s="89" t="s">
        <v>93</v>
      </c>
      <c r="H11" s="89" t="s">
        <v>94</v>
      </c>
      <c r="I11" s="89" t="s">
        <v>123</v>
      </c>
      <c r="M11" s="123">
        <v>0</v>
      </c>
    </row>
    <row s="1825" customFormat="1" customHeight="1" ht="26.25">
      <c r="A12" s="147" t="s">
        <v>91</v>
      </c>
      <c r="B12" s="127" t="s">
        <v>28</v>
      </c>
      <c r="C12" s="128"/>
      <c r="D12" s="130" t="s">
        <v>100</v>
      </c>
      <c r="E12" s="383"/>
      <c r="F12" s="383"/>
      <c r="G12" s="1736" t="s">
        <v>28</v>
      </c>
      <c r="H12" s="384"/>
      <c r="I12" s="2171" t="s">
        <v>1933</v>
      </c>
      <c r="K12" s="274"/>
      <c r="L12" s="275"/>
      <c r="M12" s="119">
        <v>25</v>
      </c>
    </row>
    <row customHeight="1" ht="15.75">
      <c r="A13" s="123"/>
      <c r="B13" s="123"/>
      <c r="C13" s="123"/>
      <c r="D13" s="111"/>
      <c r="E13" s="132" t="s">
        <v>504</v>
      </c>
      <c r="F13" s="131"/>
      <c r="G13" s="131"/>
      <c r="H13" s="216"/>
      <c r="I13" s="2173"/>
      <c r="M13" s="123">
        <v>15</v>
      </c>
    </row>
    <row customHeight="1" ht="3">
      <c r="A14" s="123"/>
      <c r="B14" s="123"/>
      <c r="C14" s="123"/>
      <c r="M14" s="123">
        <v>3</v>
      </c>
    </row>
    <row customHeight="1" ht="29.25">
      <c r="E15" s="2498" t="s">
        <v>1934</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9572F-145F-1E33-47F7-0.16F58746}"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1935</v>
      </c>
      <c r="E7" s="2500"/>
      <c r="F7" s="269"/>
      <c r="J7" s="71">
        <v>22</v>
      </c>
    </row>
    <row customHeight="1" ht="3">
      <c r="C8" s="94"/>
      <c r="D8" s="72"/>
      <c r="E8" s="72"/>
      <c r="J8" s="71">
        <v>3</v>
      </c>
    </row>
    <row customHeight="1" ht="16.8">
      <c r="C9" s="94"/>
      <c r="D9" s="107" t="s">
        <v>89</v>
      </c>
      <c r="E9" s="262" t="s">
        <v>1936</v>
      </c>
      <c r="J9" s="71">
        <v>16</v>
      </c>
    </row>
    <row customHeight="1" ht="1.05">
      <c r="C10" s="94"/>
      <c r="D10" s="89"/>
      <c r="E10" s="89"/>
      <c r="J10" s="71">
        <v>1</v>
      </c>
    </row>
    <row customHeight="1" ht="11.25" hidden="1">
      <c r="C11" s="94"/>
      <c r="D11" s="152">
        <v>0</v>
      </c>
      <c r="E11" s="263"/>
      <c r="J11" s="71">
        <v>0</v>
      </c>
    </row>
    <row customHeight="1" ht="15.75">
      <c r="C12" s="138"/>
      <c r="D12" s="115">
        <v>1</v>
      </c>
      <c r="E12" s="379" t="s">
        <v>1937</v>
      </c>
      <c r="J12" s="71">
        <v>15</v>
      </c>
    </row>
    <row customHeight="1" ht="12.75">
      <c r="C13" s="94"/>
      <c r="D13" s="264"/>
      <c r="E13" s="265" t="s">
        <v>1938</v>
      </c>
      <c r="J13" s="71">
        <v>12</v>
      </c>
    </row>
    <row customHeight="1" ht="3">
      <c r="J14" s="71">
        <v>3</v>
      </c>
    </row>
    <row customHeight="1" ht="23.25">
      <c r="C15" s="139"/>
      <c r="D15" s="2501" t="s">
        <v>1939</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E5AE8-7C44-AC86-355E-0.2B8B484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1940</v>
      </c>
      <c r="E7" s="2102"/>
      <c r="F7" s="269"/>
      <c r="M7" s="71">
        <v>22</v>
      </c>
    </row>
    <row customHeight="1" ht="3">
      <c r="C8" s="94"/>
      <c r="D8" s="72"/>
      <c r="E8" s="72"/>
      <c r="M8" s="71">
        <v>3</v>
      </c>
    </row>
    <row customHeight="1" ht="16.8">
      <c r="C9" s="94"/>
      <c r="D9" s="107" t="s">
        <v>89</v>
      </c>
      <c r="E9" s="110" t="s">
        <v>325</v>
      </c>
      <c r="M9" s="71">
        <v>16</v>
      </c>
    </row>
    <row customHeight="1" ht="12.75">
      <c r="C10" s="94"/>
      <c r="D10" s="89" t="s">
        <v>100</v>
      </c>
      <c r="E10" s="89" t="s">
        <v>105</v>
      </c>
      <c r="M10" s="71">
        <v>12</v>
      </c>
    </row>
    <row customHeight="1" ht="15" hidden="1">
      <c r="C11" s="94"/>
      <c r="D11" s="115">
        <v>0</v>
      </c>
      <c r="E11" s="151"/>
      <c r="M11" s="71">
        <v>0</v>
      </c>
    </row>
    <row customHeight="1" ht="14.699999999999998">
      <c r="C12" s="94"/>
      <c r="D12" s="111"/>
      <c r="E12" s="109" t="s">
        <v>1938</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FD59E-5F38-91CA-9536-0.C39979C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317</v>
      </c>
      <c r="M2" s="1555" t="s">
        <v>318</v>
      </c>
      <c r="R2" s="1555" t="s">
        <v>319</v>
      </c>
      <c r="S2" s="1555" t="s">
        <v>318</v>
      </c>
      <c r="X2" s="1555" t="s">
        <v>317</v>
      </c>
      <c r="Y2" s="1555" t="s">
        <v>318</v>
      </c>
      <c r="AD2" s="1555" t="s">
        <v>317</v>
      </c>
      <c r="AE2" s="1555" t="s">
        <v>318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320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Муниципальное унитарное предприятие Белоярского района «Белоярские коммунальные системы»</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118</v>
      </c>
      <c r="F8" s="2194" t="s">
        <v>133</v>
      </c>
      <c r="G8" s="2195"/>
      <c r="H8" s="2194" t="s">
        <v>89</v>
      </c>
      <c r="I8" s="2195"/>
      <c r="J8" s="2129" t="s">
        <v>134</v>
      </c>
      <c r="K8" s="1558"/>
      <c r="L8" s="2198" t="s">
        <v>321</v>
      </c>
      <c r="M8" s="2198"/>
      <c r="N8" s="2198"/>
      <c r="O8" s="2198"/>
      <c r="P8" s="2198"/>
      <c r="Q8" s="1559"/>
      <c r="R8" s="2098" t="s">
        <v>322</v>
      </c>
      <c r="S8" s="2199"/>
      <c r="T8" s="2199"/>
      <c r="U8" s="2199"/>
      <c r="V8" s="2199"/>
      <c r="W8" s="1559"/>
      <c r="X8" s="2200" t="s">
        <v>323</v>
      </c>
      <c r="Y8" s="2200"/>
      <c r="Z8" s="2200"/>
      <c r="AA8" s="2200"/>
      <c r="AB8" s="2200"/>
      <c r="AC8" s="1560"/>
      <c r="AD8" s="2129" t="s">
        <v>324</v>
      </c>
      <c r="AE8" s="2129"/>
      <c r="AF8" s="2129"/>
      <c r="AG8" s="2129"/>
      <c r="AH8" s="2103"/>
      <c r="AI8" s="2129" t="s">
        <v>325</v>
      </c>
      <c r="AJ8" s="1576"/>
      <c r="BM8" s="295">
        <v>32</v>
      </c>
    </row>
    <row customHeight="1" ht="23.25">
      <c r="D9" s="2129"/>
      <c r="E9" s="2129"/>
      <c r="F9" s="2177" t="s">
        <v>90</v>
      </c>
      <c r="G9" s="2177" t="s">
        <v>139</v>
      </c>
      <c r="H9" s="2196"/>
      <c r="I9" s="2197"/>
      <c r="J9" s="2103"/>
      <c r="K9" s="1561"/>
      <c r="L9" s="2129" t="s">
        <v>326</v>
      </c>
      <c r="M9" s="2103"/>
      <c r="N9" s="2194" t="s">
        <v>89</v>
      </c>
      <c r="O9" s="2195"/>
      <c r="P9" s="2129" t="s">
        <v>140</v>
      </c>
      <c r="Q9" s="1558"/>
      <c r="R9" s="2129" t="s">
        <v>326</v>
      </c>
      <c r="S9" s="2103"/>
      <c r="T9" s="2194" t="s">
        <v>89</v>
      </c>
      <c r="U9" s="2195"/>
      <c r="V9" s="2129" t="s">
        <v>140</v>
      </c>
      <c r="W9" s="1558"/>
      <c r="X9" s="2129" t="s">
        <v>326</v>
      </c>
      <c r="Y9" s="2103"/>
      <c r="Z9" s="2194" t="s">
        <v>89</v>
      </c>
      <c r="AA9" s="2195"/>
      <c r="AB9" s="2129" t="s">
        <v>327</v>
      </c>
      <c r="AC9" s="1558"/>
      <c r="AD9" s="2129" t="s">
        <v>326</v>
      </c>
      <c r="AE9" s="2103"/>
      <c r="AF9" s="2194" t="s">
        <v>89</v>
      </c>
      <c r="AG9" s="2195"/>
      <c r="AH9" s="2103" t="s">
        <v>327</v>
      </c>
      <c r="AI9" s="2129"/>
      <c r="AJ9" s="1576"/>
      <c r="BM9" s="295">
        <v>22</v>
      </c>
    </row>
    <row customHeight="1" ht="24">
      <c r="D10" s="2177"/>
      <c r="E10" s="2177"/>
      <c r="F10" s="2201"/>
      <c r="G10" s="2201"/>
      <c r="H10" s="2202"/>
      <c r="I10" s="2203"/>
      <c r="J10" s="2194"/>
      <c r="K10" s="1561"/>
      <c r="L10" s="1580" t="s">
        <v>328</v>
      </c>
      <c r="M10" s="1575" t="s">
        <v>329</v>
      </c>
      <c r="N10" s="2196"/>
      <c r="O10" s="2197"/>
      <c r="P10" s="2177"/>
      <c r="Q10" s="1558"/>
      <c r="R10" s="1580" t="s">
        <v>328</v>
      </c>
      <c r="S10" s="1575" t="s">
        <v>329</v>
      </c>
      <c r="T10" s="2196"/>
      <c r="U10" s="2197"/>
      <c r="V10" s="2177"/>
      <c r="W10" s="1558"/>
      <c r="X10" s="1580" t="s">
        <v>328</v>
      </c>
      <c r="Y10" s="1575" t="s">
        <v>329</v>
      </c>
      <c r="Z10" s="2196"/>
      <c r="AA10" s="2197"/>
      <c r="AB10" s="2177"/>
      <c r="AC10" s="1558"/>
      <c r="AD10" s="1580" t="s">
        <v>328</v>
      </c>
      <c r="AE10" s="1575" t="s">
        <v>329</v>
      </c>
      <c r="AF10" s="2196"/>
      <c r="AG10" s="2197"/>
      <c r="AH10" s="2194"/>
      <c r="AI10" s="2177"/>
      <c r="AJ10" s="1576"/>
      <c r="AK10" s="256" t="s">
        <v>330</v>
      </c>
      <c r="AL10" s="256" t="s">
        <v>141</v>
      </c>
      <c r="BM10" s="295">
        <v>23</v>
      </c>
    </row>
    <row customHeight="1" ht="15">
      <c r="D11" s="2185" t="s">
        <v>100</v>
      </c>
      <c r="E11" s="2181" t="s">
        <v>331</v>
      </c>
      <c r="F11" s="2181" t="s">
        <v>332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105</v>
      </c>
      <c r="E17" s="2181" t="s">
        <v>331</v>
      </c>
      <c r="F17" s="2181" t="s">
        <v>333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331</v>
      </c>
      <c r="F23" s="2181" t="s">
        <v>334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331</v>
      </c>
      <c r="F29" s="2181" t="s">
        <v>335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122</v>
      </c>
      <c r="E35" s="2181" t="s">
        <v>331</v>
      </c>
      <c r="F35" s="2181" t="s">
        <v>336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C3D11-5561-45AB-3569-0.6C7C54A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1941</v>
      </c>
      <c r="C2" s="2502"/>
      <c r="D2" s="2502"/>
      <c r="E2" s="270"/>
      <c r="F2" s="91">
        <v>22</v>
      </c>
    </row>
    <row customHeight="1" ht="3">
      <c r="F3" s="91">
        <v>3</v>
      </c>
    </row>
    <row customHeight="1" ht="23.25">
      <c r="B4" s="2616" t="s">
        <v>1942</v>
      </c>
      <c r="C4" s="385" t="s">
        <v>1943</v>
      </c>
      <c r="D4" s="385" t="s">
        <v>1944</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A801-8CA7-012C-C239-0.8656D10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1945</v>
      </c>
    </row>
    <row r="4" s="266" customFormat="1" customHeight="1" ht="15">
      <c r="C4" s="1818"/>
      <c r="D4" s="115"/>
      <c r="E4" s="379"/>
    </row>
    <row r="6" s="1817" customFormat="1" customHeight="1" ht="17.25">
      <c r="A6" s="1817" t="s">
        <v>1946</v>
      </c>
    </row>
    <row r="8" s="266" customFormat="1" customHeight="1" ht="17.25">
      <c r="C8" s="1819"/>
      <c r="D8" s="115"/>
      <c r="E8" s="116"/>
    </row>
    <row r="11" s="1817" customFormat="1" customHeight="1" ht="17.25">
      <c r="A11" s="1817" t="s">
        <v>1947</v>
      </c>
    </row>
    <row r="13" s="1821" customFormat="1" customHeight="1" ht="15">
      <c r="A13" s="2219">
        <v>1</v>
      </c>
      <c r="B13" s="1162"/>
      <c r="C13" s="803" t="s">
        <v>106</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1948</v>
      </c>
    </row>
    <row r="19" s="1852" customFormat="1" customHeight="1" ht="15">
      <c r="A19" s="1884"/>
      <c r="B19" s="1368">
        <v>1</v>
      </c>
      <c r="C19" s="1368"/>
      <c r="D19" s="802" t="s">
        <v>106</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1949</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106</v>
      </c>
      <c r="D23" s="2110" t="s">
        <v>100</v>
      </c>
      <c r="E23" s="2111"/>
      <c r="F23" s="2109" t="s">
        <v>19</v>
      </c>
      <c r="G23" s="2559"/>
      <c r="H23" s="2129">
        <v>1</v>
      </c>
      <c r="I23" s="2561" t="str">
        <f>IF(U23="","",INDEX(TERRITORY_MR_LIST,MATCH(U23,TERRITORY_LIST_ID,0)))</f>
        <v/>
      </c>
      <c r="J23" s="2109" t="s">
        <v>19</v>
      </c>
      <c r="K23" s="834"/>
      <c r="L23" s="1784" t="s">
        <v>100</v>
      </c>
      <c r="M23" s="605"/>
      <c r="N23" s="606"/>
      <c r="O23" s="606"/>
      <c r="P23" s="606"/>
      <c r="Q23" s="606"/>
      <c r="R23" s="606"/>
      <c r="S23" s="606"/>
      <c r="T23" s="606"/>
      <c r="U23" s="607"/>
      <c r="V23" s="606"/>
      <c r="W23" s="606"/>
      <c r="X23" s="597"/>
      <c r="Y23" s="597" t="s">
        <v>129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130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1950</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106</v>
      </c>
      <c r="H29" s="2105">
        <v>1</v>
      </c>
      <c r="I29" s="2564" t="str">
        <f>IF(U29="","",INDEX(TERRITORY_MR_LIST,MATCH(U29,TERRITORY_LIST_ID,0)))</f>
        <v/>
      </c>
      <c r="J29" s="2109" t="s">
        <v>19</v>
      </c>
      <c r="K29" s="834"/>
      <c r="L29" s="1784" t="s">
        <v>100</v>
      </c>
      <c r="M29" s="605"/>
      <c r="N29" s="606"/>
      <c r="O29" s="606"/>
      <c r="P29" s="606"/>
      <c r="Q29" s="606"/>
      <c r="R29" s="606"/>
      <c r="S29" s="606"/>
      <c r="T29" s="606"/>
      <c r="U29" s="607"/>
      <c r="V29" s="606"/>
      <c r="W29" s="606"/>
      <c r="X29" s="597"/>
      <c r="Y29" s="597" t="s">
        <v>129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130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1951</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106</v>
      </c>
      <c r="L34" s="1731" t="s">
        <v>100</v>
      </c>
      <c r="M34" s="813"/>
      <c r="N34" s="814"/>
      <c r="O34" s="606"/>
      <c r="P34" s="606"/>
      <c r="Q34" s="606"/>
      <c r="R34" s="606"/>
      <c r="S34" s="606"/>
      <c r="T34" s="606"/>
      <c r="U34" s="607"/>
      <c r="V34" s="606"/>
      <c r="W34" s="606"/>
      <c r="X34" s="597"/>
      <c r="Y34" s="597" t="s">
        <v>129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1952</v>
      </c>
    </row>
    <row customHeight="1" ht="11.25"/>
    <row s="457" customFormat="1" customHeight="1" ht="22.5">
      <c r="A39" s="1793"/>
      <c r="B39" s="459"/>
      <c r="C39" s="861"/>
      <c r="D39" s="442"/>
      <c r="E39" s="862"/>
      <c r="F39" s="1814"/>
      <c r="G39" s="1824"/>
      <c r="H39" s="477"/>
    </row>
    <row customHeight="1" ht="11.25"/>
    <row s="1817" customFormat="1" customHeight="1" ht="11.25">
      <c r="A41" s="1817" t="s">
        <v>1953</v>
      </c>
    </row>
    <row customHeight="1" ht="11.25"/>
    <row s="457" customFormat="1" customHeight="1" ht="22.5">
      <c r="A43" s="459"/>
      <c r="B43" s="459"/>
      <c r="C43" s="459"/>
      <c r="D43" s="442"/>
      <c r="E43" s="862"/>
      <c r="F43" s="863"/>
      <c r="G43" s="1824"/>
      <c r="H43" s="477"/>
    </row>
    <row customHeight="1" ht="11.25"/>
    <row s="1817" customFormat="1" customHeight="1" ht="11.25">
      <c r="A45" s="1817" t="s">
        <v>1954</v>
      </c>
    </row>
    <row customHeight="1" ht="11.25"/>
    <row s="457" customFormat="1" customHeight="1" ht="24">
      <c r="A47" s="2204" t="s">
        <v>351</v>
      </c>
      <c r="B47" s="504"/>
      <c r="C47" s="2215"/>
      <c r="D47" s="447" t="str">
        <f>A47</f>
        <v>5.1</v>
      </c>
      <c r="E47" s="444" t="s">
        <v>352</v>
      </c>
      <c r="F47" s="1978" t="s">
        <v>344</v>
      </c>
      <c r="G47" s="446" t="s">
        <v>353</v>
      </c>
      <c r="H47" s="477"/>
      <c r="I47" s="854"/>
    </row>
    <row s="457" customFormat="1" customHeight="1" ht="22.5">
      <c r="A48" s="2204"/>
      <c r="B48" s="504"/>
      <c r="C48" s="2215"/>
      <c r="D48" s="442" t="str">
        <f>D47&amp;".1"</f>
        <v>5.1.1</v>
      </c>
      <c r="E48" s="441" t="s">
        <v>354</v>
      </c>
      <c r="F48" s="1979" t="s">
        <v>28</v>
      </c>
      <c r="G48" s="476"/>
      <c r="H48" s="477"/>
      <c r="I48" s="854"/>
    </row>
    <row s="457" customFormat="1" customHeight="1" ht="22.5">
      <c r="A49" s="2204"/>
      <c r="B49" s="504"/>
      <c r="C49" s="2215"/>
      <c r="D49" s="442" t="str">
        <f>D47&amp;".2"</f>
        <v>5.1.2</v>
      </c>
      <c r="E49" s="441" t="s">
        <v>355</v>
      </c>
      <c r="F49" s="1734" t="s">
        <v>28</v>
      </c>
      <c r="G49" s="446" t="s">
        <v>356</v>
      </c>
      <c r="H49" s="477"/>
      <c r="I49" s="854"/>
    </row>
    <row s="457" customFormat="1" customHeight="1" ht="22.5">
      <c r="A50" s="2204"/>
      <c r="B50" s="504"/>
      <c r="C50" s="2215"/>
      <c r="D50" s="442" t="str">
        <f>D47&amp;".3"</f>
        <v>5.1.3</v>
      </c>
      <c r="E50" s="441" t="s">
        <v>357</v>
      </c>
      <c r="F50" s="1979" t="s">
        <v>28</v>
      </c>
      <c r="G50" s="476"/>
      <c r="H50" s="477"/>
      <c r="I50" s="854"/>
    </row>
    <row s="457" customFormat="1" customHeight="1" ht="22.5">
      <c r="A51" s="2204"/>
      <c r="B51" s="504"/>
      <c r="C51" s="2215"/>
      <c r="D51" s="442" t="str">
        <f>D47&amp;".4"</f>
        <v>5.1.4</v>
      </c>
      <c r="E51" s="441" t="s">
        <v>358</v>
      </c>
      <c r="F51" s="1979" t="s">
        <v>28</v>
      </c>
      <c r="G51" s="446" t="s">
        <v>359</v>
      </c>
      <c r="H51" s="477"/>
      <c r="I51" s="854"/>
    </row>
    <row r="54" s="1817" customFormat="1" customHeight="1" ht="17.25">
      <c r="A54" s="1817" t="s">
        <v>1955</v>
      </c>
    </row>
    <row r="56" s="1614" customFormat="1" customHeight="1" ht="18.75">
      <c r="A56" s="91"/>
      <c r="B56" s="1825"/>
      <c r="C56" s="1825"/>
      <c r="D56" s="1826"/>
      <c r="E56" s="1811"/>
      <c r="F56" s="870">
        <v>13</v>
      </c>
      <c r="G56" s="869"/>
      <c r="H56" s="795"/>
      <c r="I56" s="793"/>
      <c r="J56" s="522" t="s">
        <v>19</v>
      </c>
      <c r="K56" s="2696" t="s">
        <v>28</v>
      </c>
      <c r="L56" s="91"/>
      <c r="M56" s="1638"/>
      <c r="N56" s="1638"/>
      <c r="O56" s="1638"/>
      <c r="P56" s="518" t="s">
        <v>430</v>
      </c>
      <c r="Q56" s="518" t="s">
        <v>431</v>
      </c>
      <c r="R56" s="519" t="s">
        <v>432</v>
      </c>
      <c r="S56" s="1638" t="s">
        <v>433</v>
      </c>
      <c r="T56" s="1638"/>
      <c r="U56" s="1638"/>
      <c r="V56" s="1638"/>
    </row>
    <row r="58" s="1817" customFormat="1" customHeight="1" ht="11.25">
      <c r="A58" s="1817" t="s">
        <v>1956</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419</v>
      </c>
      <c r="AQ60" s="1626" t="s">
        <v>419</v>
      </c>
      <c r="AR60" s="1638"/>
      <c r="AS60" s="1638"/>
    </row>
    <row r="62" s="1817" customFormat="1" customHeight="1" ht="11.25">
      <c r="A62" s="1817" t="s">
        <v>1957</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1958</v>
      </c>
    </row>
    <row r="68" s="1637" customFormat="1" customHeight="1" ht="14.25">
      <c r="A68" s="345"/>
      <c r="B68" s="1162"/>
      <c r="C68" s="378"/>
      <c r="D68" s="1812"/>
      <c r="E68" s="888"/>
      <c r="F68" s="1827"/>
      <c r="G68" s="91"/>
      <c r="I68" s="1626"/>
      <c r="J68" s="1626"/>
    </row>
    <row r="70" s="1817" customFormat="1" customHeight="1" ht="11.25">
      <c r="A70" s="1817" t="s">
        <v>1959</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1960</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1961</v>
      </c>
    </row>
    <row r="75" s="1817" customFormat="1" customHeight="1" ht="11.25">
      <c r="A75" s="1817" t="s">
        <v>1962</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1960</v>
      </c>
    </row>
    <row r="79" s="1817" customFormat="1" customHeight="1" ht="11.25">
      <c r="A79" s="1817" t="s">
        <v>1963</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414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1964</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1965</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1966</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1967</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1968</v>
      </c>
    </row>
    <row r="101" s="1637" customFormat="1" customHeight="1" ht="11.25">
      <c r="A101" s="1168"/>
      <c r="B101" s="1168"/>
      <c r="C101" s="1168"/>
      <c r="D101" s="1162"/>
      <c r="E101" s="1172"/>
      <c r="F101" s="1831"/>
      <c r="G101" s="1832"/>
      <c r="H101" s="2517" t="s">
        <v>100</v>
      </c>
      <c r="I101" s="2518"/>
      <c r="J101" s="2487"/>
      <c r="K101" s="2519"/>
      <c r="L101" s="2109" t="s">
        <v>19</v>
      </c>
      <c r="M101" s="2110"/>
      <c r="N101" s="1988"/>
      <c r="O101" s="1179" t="s">
        <v>414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1966</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1969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1970</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1971</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1972</v>
      </c>
    </row>
    <row r="115" s="1852" customFormat="1" customHeight="1" ht="15">
      <c r="A115" s="625"/>
      <c r="B115" s="626"/>
      <c r="C115" s="626"/>
      <c r="D115" s="2580" t="s">
        <v>100</v>
      </c>
      <c r="E115" s="2379" t="s">
        <v>118</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645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600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601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646</v>
      </c>
      <c r="F118" s="2378"/>
      <c r="G118" s="2378"/>
      <c r="H118" s="2378"/>
      <c r="I118" s="2378"/>
      <c r="J118" s="2378"/>
      <c r="K118" s="2378"/>
      <c r="L118" s="2378"/>
      <c r="M118" s="2378"/>
      <c r="N118" s="2378"/>
      <c r="O118" s="2378"/>
      <c r="P118" s="2378"/>
      <c r="Q118" s="560">
        <f>SUMIF(T119:T120,"i",Q119:Q120)</f>
        <v>0</v>
      </c>
      <c r="R118" s="1019"/>
      <c r="S118" s="1800" t="s">
        <v>647</v>
      </c>
      <c r="T118" s="719" t="s">
        <v>648</v>
      </c>
      <c r="U118" s="2376">
        <v>1</v>
      </c>
      <c r="V118" s="2376" t="s">
        <v>611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1973</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649</v>
      </c>
      <c r="F121" s="2378"/>
      <c r="G121" s="2378"/>
      <c r="H121" s="2378"/>
      <c r="I121" s="2378"/>
      <c r="J121" s="2378"/>
      <c r="K121" s="2378"/>
      <c r="L121" s="2378"/>
      <c r="M121" s="2378"/>
      <c r="N121" s="2378"/>
      <c r="O121" s="2378"/>
      <c r="P121" s="2378"/>
      <c r="Q121" s="560">
        <f>SUMIF(T122:T123,"i",Q122:Q123)</f>
        <v>0</v>
      </c>
      <c r="R121" s="1019"/>
      <c r="S121" s="1800" t="s">
        <v>650</v>
      </c>
      <c r="T121" s="719" t="s">
        <v>648</v>
      </c>
      <c r="U121" s="2376">
        <v>1</v>
      </c>
      <c r="V121" s="2376" t="s">
        <v>611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1973</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1974</v>
      </c>
    </row>
    <row r="127" s="1852" customFormat="1" customHeight="1" ht="15">
      <c r="A127" s="625"/>
      <c r="B127" s="626"/>
      <c r="C127" s="626"/>
      <c r="D127" s="2580" t="s">
        <v>100</v>
      </c>
      <c r="E127" s="2379" t="s">
        <v>118</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645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600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601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646</v>
      </c>
      <c r="F130" s="2378"/>
      <c r="G130" s="2378"/>
      <c r="H130" s="2378"/>
      <c r="I130" s="2378"/>
      <c r="J130" s="2378"/>
      <c r="K130" s="2378"/>
      <c r="L130" s="2378"/>
      <c r="M130" s="2378"/>
      <c r="N130" s="2378"/>
      <c r="O130" s="2378"/>
      <c r="P130" s="2378"/>
      <c r="Q130" s="560">
        <f>SUMIF(T131:T132,"i",Q131:Q132)</f>
        <v>0</v>
      </c>
      <c r="R130" s="1019"/>
      <c r="S130" s="1800" t="s">
        <v>647</v>
      </c>
      <c r="T130" s="719" t="s">
        <v>648</v>
      </c>
      <c r="U130" s="2376">
        <v>1</v>
      </c>
      <c r="V130" s="2376" t="s">
        <v>611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1973</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648</v>
      </c>
      <c r="U133" s="2376">
        <v>1</v>
      </c>
      <c r="V133" s="2376" t="s">
        <v>611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1975</v>
      </c>
    </row>
    <row r="139" s="1852" customFormat="1" customHeight="1" ht="45">
      <c r="A139" s="1808"/>
      <c r="B139" s="1162"/>
      <c r="C139" s="414"/>
      <c r="D139" s="91"/>
      <c r="E139" s="2574"/>
      <c r="F139" s="2110" t="s">
        <v>100</v>
      </c>
      <c r="G139" s="2577" t="s">
        <v>28</v>
      </c>
      <c r="H139" s="291"/>
      <c r="I139" s="639" t="s">
        <v>100</v>
      </c>
      <c r="J139" s="1809" t="s">
        <v>1976</v>
      </c>
      <c r="K139" s="640" t="s">
        <v>582</v>
      </c>
      <c r="L139" s="2226" t="s">
        <v>582</v>
      </c>
      <c r="M139" s="2579"/>
      <c r="N139" s="640" t="s">
        <v>582</v>
      </c>
      <c r="O139" s="640" t="s">
        <v>582</v>
      </c>
      <c r="P139" s="640" t="s">
        <v>582</v>
      </c>
      <c r="Q139" s="641">
        <f>SUM(Q140:Q142)</f>
        <v>0</v>
      </c>
      <c r="R139" s="641">
        <f>IF(R136=0,0,(Q136/R136)*100)</f>
        <v>0</v>
      </c>
      <c r="S139" s="2181"/>
      <c r="T139" s="719" t="s">
        <v>648</v>
      </c>
      <c r="U139" s="91"/>
      <c r="V139" s="91"/>
      <c r="AC139" s="91"/>
    </row>
    <row s="1852" customFormat="1" customHeight="1" ht="11.25">
      <c r="A140" s="1808"/>
      <c r="B140" s="1162"/>
      <c r="C140" s="414"/>
      <c r="D140" s="91"/>
      <c r="E140" s="2575"/>
      <c r="F140" s="2110"/>
      <c r="G140" s="2577"/>
      <c r="H140" s="2129"/>
      <c r="I140" s="2517" t="s">
        <v>1057</v>
      </c>
      <c r="J140" s="2571"/>
      <c r="K140" s="2572"/>
      <c r="L140" s="642"/>
      <c r="M140" s="643" t="s">
        <v>100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1977</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1978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1057</v>
      </c>
      <c r="J147" s="2571"/>
      <c r="K147" s="2572"/>
      <c r="L147" s="642"/>
      <c r="M147" s="643" t="s">
        <v>100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1977</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100</v>
      </c>
      <c r="N150" s="1797"/>
      <c r="O150" s="644"/>
      <c r="P150" s="645"/>
      <c r="Q150" s="644"/>
      <c r="R150" s="646">
        <v>0</v>
      </c>
      <c r="S150" s="91"/>
      <c r="T150" s="719"/>
      <c r="U150" s="91"/>
      <c r="V150" s="91"/>
      <c r="AC150" s="91"/>
    </row>
    <row r="152" s="1817" customFormat="1" customHeight="1" ht="17.25">
      <c r="A152" s="1817" t="s">
        <v>1979</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100</v>
      </c>
      <c r="N154" s="2506" t="str">
        <f>IF(Z154="","",INDEX(TERRITORY_MR_LIST,MATCH(Z154,TERRITORY_LIST_ID,0)))</f>
        <v/>
      </c>
      <c r="O154" s="2187" t="s">
        <v>67</v>
      </c>
      <c r="P154" s="2110"/>
      <c r="Q154" s="2110" t="s">
        <v>100</v>
      </c>
      <c r="R154" s="2504" t="s">
        <v>28</v>
      </c>
      <c r="S154" s="2109" t="s">
        <v>67</v>
      </c>
      <c r="T154" s="1813"/>
      <c r="U154" s="1813" t="s">
        <v>100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179</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180</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181</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204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100</v>
      </c>
      <c r="N160" s="2506" t="str">
        <f>IF(Z160="","",INDEX(TERRITORY_MR_LIST,MATCH(Z160,TERRITORY_LIST_ID,0)))</f>
        <v/>
      </c>
      <c r="O160" s="2187" t="s">
        <v>67</v>
      </c>
      <c r="P160" s="2110"/>
      <c r="Q160" s="2110" t="s">
        <v>100</v>
      </c>
      <c r="R160" s="2504" t="s">
        <v>28</v>
      </c>
      <c r="S160" s="2109" t="s">
        <v>67</v>
      </c>
      <c r="T160" s="1813"/>
      <c r="U160" s="1813" t="s">
        <v>100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179</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180</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181</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100</v>
      </c>
      <c r="N165" s="2506" t="str">
        <f>IF(Z165="","",INDEX(TERRITORY_MR_LIST,MATCH(Z165,TERRITORY_LIST_ID,0)))</f>
        <v/>
      </c>
      <c r="O165" s="2187" t="s">
        <v>67</v>
      </c>
      <c r="P165" s="2110"/>
      <c r="Q165" s="2110" t="s">
        <v>100</v>
      </c>
      <c r="R165" s="2504" t="s">
        <v>28</v>
      </c>
      <c r="S165" s="2109" t="s">
        <v>67</v>
      </c>
      <c r="T165" s="1813"/>
      <c r="U165" s="1813" t="s">
        <v>100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179</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180</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100</v>
      </c>
      <c r="R169" s="2504" t="s">
        <v>28</v>
      </c>
      <c r="S169" s="2109" t="s">
        <v>67</v>
      </c>
      <c r="T169" s="1813"/>
      <c r="U169" s="1813" t="s">
        <v>100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179</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1980</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100</v>
      </c>
      <c r="N176" s="2506" t="str">
        <f>IF(Z176="","",INDEX(TERRITORY_MR_LIST,MATCH(Z176,TERRITORY_LIST_ID,0)))</f>
        <v/>
      </c>
      <c r="O176" s="2187" t="s">
        <v>67</v>
      </c>
      <c r="P176" s="2110"/>
      <c r="Q176" s="2110" t="s">
        <v>100</v>
      </c>
      <c r="R176" s="2504" t="s">
        <v>28</v>
      </c>
      <c r="S176" s="2408" t="s">
        <v>19</v>
      </c>
      <c r="T176" s="1804"/>
      <c r="U176" s="1804" t="s">
        <v>100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180</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181</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204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100</v>
      </c>
      <c r="N182" s="2506" t="str">
        <f>IF(Z182="","",INDEX(TERRITORY_MR_LIST,MATCH(Z182,TERRITORY_LIST_ID,0)))</f>
        <v/>
      </c>
      <c r="O182" s="2187" t="s">
        <v>67</v>
      </c>
      <c r="P182" s="2110"/>
      <c r="Q182" s="2110" t="s">
        <v>100</v>
      </c>
      <c r="R182" s="2504" t="s">
        <v>28</v>
      </c>
      <c r="S182" s="2408" t="s">
        <v>19</v>
      </c>
      <c r="T182" s="1804"/>
      <c r="U182" s="1804" t="s">
        <v>100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180</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181</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100</v>
      </c>
      <c r="N187" s="2506" t="str">
        <f>IF(Z187="","",INDEX(TERRITORY_MR_LIST,MATCH(Z187,TERRITORY_LIST_ID,0)))</f>
        <v/>
      </c>
      <c r="O187" s="2187" t="s">
        <v>67</v>
      </c>
      <c r="P187" s="2110"/>
      <c r="Q187" s="2110" t="s">
        <v>100</v>
      </c>
      <c r="R187" s="2504" t="s">
        <v>28</v>
      </c>
      <c r="S187" s="2408" t="s">
        <v>19</v>
      </c>
      <c r="T187" s="1804"/>
      <c r="U187" s="1804" t="s">
        <v>100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180</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100</v>
      </c>
      <c r="R191" s="2504" t="s">
        <v>28</v>
      </c>
      <c r="S191" s="2408" t="s">
        <v>19</v>
      </c>
      <c r="T191" s="1804"/>
      <c r="U191" s="1804" t="s">
        <v>100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1981</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100</v>
      </c>
      <c r="P202" s="2519"/>
      <c r="Q202" s="1582"/>
      <c r="R202" s="2187" t="s">
        <v>67</v>
      </c>
      <c r="S202" s="2187" t="s">
        <v>67</v>
      </c>
      <c r="T202" s="1857"/>
      <c r="U202" s="2110" t="s">
        <v>100</v>
      </c>
      <c r="V202" s="2526" t="str">
        <f>IF(AK202="","",INDEX(TERRITORY_MR_LIST,MATCH(AK202,TERRITORY_LIST_ID,0)))</f>
        <v/>
      </c>
      <c r="W202" s="1583"/>
      <c r="X202" s="2187" t="s">
        <v>67</v>
      </c>
      <c r="Y202" s="2187" t="s">
        <v>19</v>
      </c>
      <c r="Z202" s="1566"/>
      <c r="AA202" s="2110" t="s">
        <v>100</v>
      </c>
      <c r="AB202" s="2528"/>
      <c r="AC202" s="1584"/>
      <c r="AD202" s="2187" t="s">
        <v>67</v>
      </c>
      <c r="AE202" s="2187" t="s">
        <v>19</v>
      </c>
      <c r="AF202" s="1564"/>
      <c r="AG202" s="1813" t="s">
        <v>100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1982</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1983</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116</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1984</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204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ED5E2-7812-526C-9678-0.36911C5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1985</v>
      </c>
      <c r="B1" s="848"/>
      <c r="C1" s="984" t="s">
        <v>1986</v>
      </c>
      <c r="D1" s="982" t="s">
        <v>843</v>
      </c>
      <c r="E1" s="982" t="s">
        <v>889</v>
      </c>
      <c r="F1" s="982" t="s">
        <v>942</v>
      </c>
      <c r="G1" s="982" t="s">
        <v>929</v>
      </c>
      <c r="H1" s="982" t="s">
        <v>1658</v>
      </c>
    </row>
    <row customHeight="1" ht="9">
      <c r="A2" s="985" t="s">
        <v>1987</v>
      </c>
      <c r="B2" s="985"/>
      <c r="C2" s="986" t="str">
        <f>INDEX(TEMPLATE_NUMBER_FORM_LIST,MATCH(TEMPLATE_SPHERE,TEMPLATE_SPHERE_LIST,0))</f>
        <v>16</v>
      </c>
      <c r="D2" s="985" t="s">
        <v>1507</v>
      </c>
      <c r="E2" s="985" t="s">
        <v>160</v>
      </c>
      <c r="F2" s="987" t="s">
        <v>160</v>
      </c>
      <c r="G2" s="985" t="s">
        <v>160</v>
      </c>
      <c r="H2" s="988"/>
    </row>
    <row customHeight="1" ht="63">
      <c r="A3" s="848"/>
      <c r="B3" s="848" t="s">
        <v>100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1988</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1989</v>
      </c>
      <c r="B4" s="848" t="s">
        <v>105</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1990</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1991</v>
      </c>
    </row>
    <row customHeight="1" ht="117">
      <c r="A5" s="848" t="s">
        <v>1992</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1993</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1994</v>
      </c>
    </row>
    <row customHeight="1" ht="90">
      <c r="A6" s="848" t="s">
        <v>1995</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1996</v>
      </c>
      <c r="B7" s="848" t="s">
        <v>122</v>
      </c>
      <c r="C7" s="986" t="str">
        <f>IF(TEMPLATE_SPHERE="HEAT",D7,E7)</f>
        <v>Форма 11. Информация о расходах на капитальный и текущий ремонт основных средств</v>
      </c>
      <c r="D7" s="848" t="s">
        <v>1997</v>
      </c>
      <c r="E7" s="848" t="s">
        <v>1998</v>
      </c>
      <c r="F7" s="988"/>
      <c r="G7" s="988"/>
      <c r="H7" s="988"/>
    </row>
    <row customHeight="1" ht="108">
      <c r="A8" s="848" t="s">
        <v>1999</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1198</v>
      </c>
      <c r="E8" s="848" t="s">
        <v>2000</v>
      </c>
      <c r="F8" s="988"/>
      <c r="G8" s="988"/>
      <c r="H8" s="988"/>
    </row>
    <row customHeight="1" ht="99">
      <c r="A9" s="848" t="s">
        <v>2001</v>
      </c>
      <c r="B9" s="848"/>
      <c r="C9" s="848" t="s">
        <v>2002</v>
      </c>
      <c r="D9" s="848"/>
      <c r="E9" s="848"/>
      <c r="F9" s="988"/>
      <c r="G9" s="988"/>
      <c r="H9" s="988"/>
    </row>
    <row customHeight="1" ht="126">
      <c r="A10" s="848" t="s">
        <v>2003</v>
      </c>
      <c r="B10" s="848"/>
      <c r="C10" s="848" t="s">
        <v>2004</v>
      </c>
      <c r="D10" s="848"/>
      <c r="E10" s="848"/>
      <c r="F10" s="988"/>
      <c r="G10" s="988"/>
      <c r="H10" s="988"/>
    </row>
    <row customHeight="1" ht="108">
      <c r="A11" s="848" t="s">
        <v>2005</v>
      </c>
      <c r="B11" s="848"/>
      <c r="C11" s="848" t="s">
        <v>2006</v>
      </c>
      <c r="D11" s="848"/>
      <c r="E11" s="848"/>
      <c r="F11" s="988"/>
      <c r="G11" s="988"/>
      <c r="H11" s="988"/>
    </row>
    <row customHeight="1" ht="54">
      <c r="A12" s="848" t="s">
        <v>2007</v>
      </c>
      <c r="B12" s="848"/>
      <c r="C12" s="848" t="s">
        <v>2008</v>
      </c>
      <c r="D12" s="848"/>
      <c r="E12" s="848"/>
      <c r="F12" s="988"/>
      <c r="G12" s="988"/>
      <c r="H12" s="988"/>
    </row>
    <row customHeight="1" ht="45">
      <c r="A13" s="848" t="s">
        <v>2009</v>
      </c>
      <c r="B13" s="848"/>
      <c r="C13" s="848" t="s">
        <v>2010</v>
      </c>
      <c r="D13" s="848"/>
      <c r="E13" s="848"/>
      <c r="F13" s="988"/>
      <c r="G13" s="988"/>
      <c r="H13" s="988"/>
    </row>
    <row customHeight="1" ht="117">
      <c r="A14" s="848" t="s">
        <v>2011</v>
      </c>
      <c r="B14" s="848"/>
      <c r="C14" s="848" t="s">
        <v>2012</v>
      </c>
      <c r="D14" s="848"/>
      <c r="E14" s="848"/>
      <c r="F14" s="988"/>
      <c r="G14" s="988"/>
      <c r="H14" s="988"/>
    </row>
    <row customHeight="1" ht="117">
      <c r="A15" s="848" t="s">
        <v>2013</v>
      </c>
      <c r="B15" s="848"/>
      <c r="C15" s="848" t="s">
        <v>2014</v>
      </c>
      <c r="D15" s="848"/>
      <c r="E15" s="848"/>
      <c r="F15" s="988"/>
      <c r="G15" s="988"/>
      <c r="H15" s="988"/>
    </row>
    <row customHeight="1" ht="63">
      <c r="A16" s="848" t="s">
        <v>2015</v>
      </c>
      <c r="B16" s="848"/>
      <c r="C16" s="848" t="s">
        <v>2016</v>
      </c>
      <c r="D16" s="848"/>
      <c r="E16" s="848"/>
      <c r="F16" s="988"/>
      <c r="G16" s="988"/>
      <c r="H16" s="988"/>
    </row>
    <row customHeight="1" ht="54">
      <c r="A17" s="848" t="s">
        <v>2017</v>
      </c>
      <c r="B17" s="848"/>
      <c r="C17" s="986" t="s">
        <v>2018</v>
      </c>
      <c r="D17" s="848"/>
      <c r="E17" s="848"/>
      <c r="F17" s="988"/>
      <c r="G17" s="988"/>
      <c r="H17" s="988"/>
    </row>
    <row customHeight="1" ht="27">
      <c r="A18" s="848" t="s">
        <v>2019</v>
      </c>
      <c r="B18" s="848"/>
      <c r="C18" s="986" t="s">
        <v>2020</v>
      </c>
      <c r="D18" s="848"/>
      <c r="E18" s="848"/>
      <c r="F18" s="988"/>
      <c r="G18" s="988"/>
      <c r="H18" s="988"/>
    </row>
    <row customHeight="1" ht="54">
      <c r="A19" s="848" t="s">
        <v>2021</v>
      </c>
      <c r="B19" s="848"/>
      <c r="C19" s="986" t="s">
        <v>2022</v>
      </c>
      <c r="D19" s="848"/>
      <c r="E19" s="848"/>
      <c r="F19" s="988"/>
      <c r="G19" s="988"/>
      <c r="H19" s="988"/>
    </row>
    <row customHeight="1" ht="36">
      <c r="A20" s="848" t="s">
        <v>2023</v>
      </c>
      <c r="B20" s="848"/>
      <c r="C20" s="986" t="s">
        <v>2024</v>
      </c>
      <c r="D20" s="848"/>
      <c r="E20" s="848"/>
      <c r="F20" s="988"/>
      <c r="G20" s="988"/>
      <c r="H20" s="988"/>
    </row>
    <row customHeight="1" ht="36">
      <c r="A21" s="848" t="s">
        <v>2025</v>
      </c>
      <c r="B21" s="848"/>
      <c r="C21" s="986" t="s">
        <v>2026</v>
      </c>
      <c r="D21" s="848"/>
      <c r="E21" s="848"/>
      <c r="F21" s="988"/>
      <c r="G21" s="988"/>
      <c r="H21" s="988"/>
    </row>
    <row customHeight="1" ht="27">
      <c r="A22" s="848" t="s">
        <v>2027</v>
      </c>
      <c r="B22" s="848"/>
      <c r="C22" s="986" t="s">
        <v>2028</v>
      </c>
      <c r="D22" s="848"/>
      <c r="E22" s="848"/>
      <c r="F22" s="988"/>
      <c r="G22" s="988"/>
      <c r="H22" s="988"/>
    </row>
    <row customHeight="1" ht="36">
      <c r="A23" s="848" t="s">
        <v>2029</v>
      </c>
      <c r="B23" s="848"/>
      <c r="C23" s="986" t="s">
        <v>2030</v>
      </c>
      <c r="D23" s="848"/>
      <c r="E23" s="848"/>
      <c r="F23" s="988"/>
      <c r="G23" s="988"/>
      <c r="H23" s="988"/>
    </row>
    <row customHeight="1" ht="28.5">
      <c r="A24" s="848" t="s">
        <v>2031</v>
      </c>
      <c r="B24" s="848"/>
      <c r="C24" s="986" t="s">
        <v>2032</v>
      </c>
      <c r="D24" s="848"/>
      <c r="E24" s="848"/>
      <c r="F24" s="988"/>
      <c r="G24" s="988"/>
      <c r="H24" s="988"/>
    </row>
    <row customHeight="1" ht="36">
      <c r="A25" s="848" t="s">
        <v>2033</v>
      </c>
      <c r="B25" s="848"/>
      <c r="C25" s="986" t="s">
        <v>2034</v>
      </c>
      <c r="D25" s="848"/>
      <c r="E25" s="848"/>
      <c r="F25" s="988"/>
      <c r="G25" s="988"/>
      <c r="H25" s="988"/>
    </row>
    <row customHeight="1" ht="27">
      <c r="A26" s="848" t="s">
        <v>2035</v>
      </c>
      <c r="B26" s="848"/>
      <c r="C26" s="986" t="s">
        <v>2036</v>
      </c>
      <c r="D26" s="848"/>
      <c r="E26" s="848"/>
      <c r="F26" s="988"/>
      <c r="G26" s="988"/>
      <c r="H26" s="988"/>
    </row>
    <row customHeight="1" ht="36">
      <c r="A27" s="848" t="s">
        <v>2037</v>
      </c>
      <c r="B27" s="848"/>
      <c r="C27" s="986" t="s">
        <v>2038</v>
      </c>
      <c r="D27" s="848"/>
      <c r="E27" s="848"/>
      <c r="F27" s="988"/>
      <c r="G27" s="988"/>
      <c r="H27" s="988"/>
    </row>
    <row customHeight="1" ht="28.5">
      <c r="A28" s="848" t="s">
        <v>2039</v>
      </c>
      <c r="B28" s="848"/>
      <c r="C28" s="986" t="s">
        <v>2040</v>
      </c>
      <c r="D28" s="848"/>
      <c r="E28" s="848"/>
      <c r="F28" s="988"/>
      <c r="G28" s="988"/>
      <c r="H28" s="988"/>
    </row>
    <row customHeight="1" ht="126">
      <c r="A29" s="848" t="s">
        <v>2041</v>
      </c>
      <c r="B29" s="848" t="s">
        <v>1609</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2042</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2043</v>
      </c>
    </row>
    <row customHeight="1" ht="36">
      <c r="A30" s="848" t="s">
        <v>2044</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2045</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2046</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2047</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2048</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2049</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2050</v>
      </c>
    </row>
    <row customHeight="1" ht="9">
      <c r="A33" s="848"/>
      <c r="B33" s="848"/>
      <c r="C33" s="986"/>
      <c r="D33" s="848"/>
      <c r="E33" s="848"/>
      <c r="F33" s="988"/>
      <c r="G33" s="988"/>
      <c r="H33" s="988"/>
    </row>
    <row customHeight="1" ht="9">
      <c r="A34" s="848"/>
      <c r="B34" s="848" t="s">
        <v>1545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D53343-2CD2-A7A6-E832-0.A020088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2051</v>
      </c>
      <c r="D1" s="900"/>
      <c r="E1" s="900"/>
      <c r="F1" s="900"/>
      <c r="G1" s="900"/>
      <c r="H1" s="900" t="s">
        <v>2052</v>
      </c>
      <c r="I1" s="900"/>
      <c r="J1" s="900"/>
      <c r="K1" s="900"/>
      <c r="L1" s="900"/>
      <c r="M1" s="900" t="s">
        <v>2053</v>
      </c>
      <c r="N1" s="900" t="s">
        <v>2054</v>
      </c>
      <c r="O1" s="2594" t="s">
        <v>2055</v>
      </c>
      <c r="P1" s="2594"/>
      <c r="Q1" s="2594"/>
      <c r="R1" s="2594"/>
      <c r="S1" s="2594"/>
      <c r="T1" s="2594" t="s">
        <v>2053</v>
      </c>
      <c r="U1" s="2594"/>
      <c r="V1" s="2594"/>
      <c r="W1" s="2594"/>
      <c r="X1" s="2594"/>
      <c r="Y1" s="1001"/>
      <c r="Z1" s="2594" t="s">
        <v>2056</v>
      </c>
      <c r="AA1" s="2594"/>
      <c r="AB1" s="2594"/>
      <c r="AC1" s="2594"/>
      <c r="AD1" s="2594"/>
    </row>
    <row customHeight="1" ht="18">
      <c r="A2" s="848"/>
      <c r="B2" s="848"/>
      <c r="C2" s="843" t="s">
        <v>843</v>
      </c>
      <c r="D2" s="843" t="s">
        <v>889</v>
      </c>
      <c r="E2" s="843" t="s">
        <v>942</v>
      </c>
      <c r="F2" s="843" t="s">
        <v>929</v>
      </c>
      <c r="G2" s="843" t="s">
        <v>1658</v>
      </c>
      <c r="H2" s="845"/>
      <c r="I2" s="845"/>
      <c r="J2" s="845"/>
      <c r="K2" s="845"/>
      <c r="L2" s="845"/>
      <c r="M2" s="845"/>
      <c r="N2" s="845"/>
      <c r="O2" s="843" t="s">
        <v>843</v>
      </c>
      <c r="P2" s="843" t="s">
        <v>889</v>
      </c>
      <c r="Q2" s="843" t="s">
        <v>929</v>
      </c>
      <c r="R2" s="843" t="s">
        <v>942</v>
      </c>
      <c r="S2" s="843" t="s">
        <v>1658</v>
      </c>
      <c r="T2" s="843" t="s">
        <v>843</v>
      </c>
      <c r="U2" s="843" t="s">
        <v>889</v>
      </c>
      <c r="V2" s="843" t="s">
        <v>929</v>
      </c>
      <c r="W2" s="843" t="s">
        <v>942</v>
      </c>
      <c r="X2" s="843" t="s">
        <v>1658</v>
      </c>
      <c r="Y2" s="843"/>
      <c r="Z2" s="843" t="s">
        <v>843</v>
      </c>
      <c r="AA2" s="852" t="s">
        <v>889</v>
      </c>
      <c r="AB2" s="843" t="s">
        <v>929</v>
      </c>
      <c r="AC2" s="843" t="s">
        <v>942</v>
      </c>
      <c r="AD2" s="843" t="s">
        <v>1658</v>
      </c>
    </row>
    <row customHeight="1" ht="162">
      <c r="A3" s="847" t="s">
        <v>26</v>
      </c>
      <c r="B3" s="847"/>
      <c r="C3" s="2598" t="s">
        <v>2057</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2058</v>
      </c>
      <c r="AA3" s="845" t="s">
        <v>2059</v>
      </c>
      <c r="AB3" s="848" t="s">
        <v>2060</v>
      </c>
      <c r="AC3" s="848" t="s">
        <v>2061</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1596</v>
      </c>
      <c r="D11" s="2601" t="s">
        <v>1592</v>
      </c>
      <c r="E11" s="2601" t="s">
        <v>1691</v>
      </c>
      <c r="F11" s="2601" t="s">
        <v>2062</v>
      </c>
      <c r="G11" s="2601"/>
      <c r="H11" s="900" t="s">
        <v>2063</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2064</v>
      </c>
      <c r="U11" s="845" t="s">
        <v>2065</v>
      </c>
      <c r="V11" s="845"/>
      <c r="W11" s="845"/>
      <c r="X11" s="845"/>
      <c r="Y11" s="1002"/>
      <c r="Z11" s="848" t="s">
        <v>2066</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2067</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2068</v>
      </c>
      <c r="U12" s="845" t="s">
        <v>2069</v>
      </c>
      <c r="V12" s="845"/>
      <c r="W12" s="845"/>
      <c r="X12" s="845"/>
      <c r="Y12" s="1002"/>
      <c r="Z12" s="848" t="s">
        <v>2070</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2071</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2072</v>
      </c>
      <c r="U13" s="846" t="s">
        <v>2073</v>
      </c>
      <c r="V13" s="846"/>
      <c r="W13" s="846"/>
      <c r="X13" s="845"/>
      <c r="Y13" s="1002"/>
      <c r="Z13" s="848" t="s">
        <v>2074</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2075</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2076</v>
      </c>
      <c r="AA14" s="851" t="s">
        <v>2076</v>
      </c>
      <c r="AB14" s="848"/>
      <c r="AC14" s="848"/>
      <c r="AD14" s="848"/>
    </row>
    <row customHeight="1" ht="108">
      <c r="A15" s="2595"/>
      <c r="B15" s="901">
        <v>5</v>
      </c>
      <c r="C15" s="2602"/>
      <c r="D15" s="2602"/>
      <c r="E15" s="2602"/>
      <c r="F15" s="2602"/>
      <c r="G15" s="2602"/>
      <c r="H15" s="2596" t="s">
        <v>2077</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2078</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2079</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2079</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1694</v>
      </c>
      <c r="B18" s="901">
        <v>1</v>
      </c>
      <c r="C18" s="845" t="s">
        <v>2063</v>
      </c>
      <c r="D18" s="969" t="s">
        <v>2063</v>
      </c>
      <c r="E18" s="845" t="s">
        <v>2063</v>
      </c>
      <c r="F18" s="845" t="s">
        <v>2063</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2080</v>
      </c>
      <c r="U18" s="848" t="s">
        <v>2081</v>
      </c>
      <c r="V18" s="848" t="s">
        <v>2082</v>
      </c>
      <c r="W18" s="848" t="s">
        <v>2083</v>
      </c>
      <c r="X18" s="845"/>
      <c r="Y18" s="1002"/>
      <c r="Z18" s="848" t="s">
        <v>2084</v>
      </c>
      <c r="AA18" s="851" t="s">
        <v>2085</v>
      </c>
      <c r="AB18" s="851" t="s">
        <v>2085</v>
      </c>
      <c r="AC18" s="851" t="s">
        <v>2085</v>
      </c>
      <c r="AD18" s="848"/>
    </row>
    <row customHeight="1" ht="36">
      <c r="A19" s="847"/>
      <c r="B19" s="901">
        <v>2</v>
      </c>
      <c r="C19" s="845" t="s">
        <v>2067</v>
      </c>
      <c r="D19" s="969" t="s">
        <v>2067</v>
      </c>
      <c r="E19" s="845" t="s">
        <v>2067</v>
      </c>
      <c r="F19" s="845" t="s">
        <v>2067</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2086</v>
      </c>
      <c r="U19" s="848" t="s">
        <v>2087</v>
      </c>
      <c r="V19" s="848" t="s">
        <v>2088</v>
      </c>
      <c r="W19" s="848" t="s">
        <v>2089</v>
      </c>
      <c r="X19" s="845"/>
      <c r="Y19" s="1002"/>
      <c r="Z19" s="848" t="s">
        <v>2090</v>
      </c>
      <c r="AA19" s="851" t="s">
        <v>2090</v>
      </c>
      <c r="AB19" s="851" t="s">
        <v>2090</v>
      </c>
      <c r="AC19" s="851" t="s">
        <v>2090</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744</v>
      </c>
      <c r="P20" s="959" t="s">
        <v>744</v>
      </c>
      <c r="Q20" s="959" t="s">
        <v>744</v>
      </c>
      <c r="R20" s="959" t="s">
        <v>744</v>
      </c>
      <c r="S20" s="959"/>
      <c r="T20" s="966" t="s">
        <v>2091</v>
      </c>
      <c r="U20" s="848" t="s">
        <v>2092</v>
      </c>
      <c r="V20" s="848" t="s">
        <v>2093</v>
      </c>
      <c r="W20" s="848" t="s">
        <v>2094</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345</v>
      </c>
      <c r="P21" s="959"/>
      <c r="Q21" s="959"/>
      <c r="R21" s="959"/>
      <c r="S21" s="959"/>
      <c r="T21" s="966" t="s">
        <v>2095</v>
      </c>
      <c r="U21" s="848"/>
      <c r="V21" s="848"/>
      <c r="W21" s="848"/>
      <c r="X21" s="845"/>
      <c r="Y21" s="1002"/>
      <c r="Z21" s="848" t="s">
        <v>2096</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345</v>
      </c>
      <c r="R22" s="959"/>
      <c r="S22" s="959"/>
      <c r="T22" s="966"/>
      <c r="U22" s="848"/>
      <c r="V22" s="848" t="s">
        <v>2097</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348</v>
      </c>
      <c r="R23" s="959"/>
      <c r="S23" s="959"/>
      <c r="T23" s="966"/>
      <c r="U23" s="848"/>
      <c r="V23" s="848" t="s">
        <v>2098</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764</v>
      </c>
      <c r="R24" s="959"/>
      <c r="S24" s="959"/>
      <c r="T24" s="966"/>
      <c r="U24" s="848"/>
      <c r="V24" s="848" t="s">
        <v>2099</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348</v>
      </c>
      <c r="P25" s="959" t="s">
        <v>345</v>
      </c>
      <c r="Q25" s="959" t="s">
        <v>771</v>
      </c>
      <c r="R25" s="959" t="s">
        <v>345</v>
      </c>
      <c r="S25" s="959"/>
      <c r="T25" s="966" t="s">
        <v>2100</v>
      </c>
      <c r="U25" s="848" t="s">
        <v>2100</v>
      </c>
      <c r="V25" s="848" t="s">
        <v>2100</v>
      </c>
      <c r="W25" s="848" t="s">
        <v>2100</v>
      </c>
      <c r="X25" s="845"/>
      <c r="Y25" s="1002"/>
      <c r="Z25" s="848"/>
      <c r="AA25" s="851"/>
      <c r="AB25" s="848"/>
      <c r="AC25" s="848"/>
      <c r="AD25" s="848"/>
    </row>
    <row customHeight="1" ht="18">
      <c r="A26" s="847"/>
      <c r="B26" s="901">
        <v>9</v>
      </c>
      <c r="C26" s="845" t="s">
        <v>688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760</v>
      </c>
      <c r="P26" s="959" t="s">
        <v>754</v>
      </c>
      <c r="Q26" s="959" t="s">
        <v>2101</v>
      </c>
      <c r="R26" s="959" t="s">
        <v>754</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2102</v>
      </c>
      <c r="V26" s="966" t="s">
        <v>2102</v>
      </c>
      <c r="W26" s="966" t="s">
        <v>2102</v>
      </c>
      <c r="X26" s="845"/>
      <c r="Y26" s="1002"/>
      <c r="Z26" s="848"/>
      <c r="AA26" s="851"/>
      <c r="AB26" s="848"/>
      <c r="AC26" s="848"/>
      <c r="AD26" s="848"/>
    </row>
    <row customHeight="1" ht="18">
      <c r="A27" s="847"/>
      <c r="B27" s="901">
        <v>10</v>
      </c>
      <c r="C27" s="845" t="s">
        <v>692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762</v>
      </c>
      <c r="P27" s="959" t="s">
        <v>756</v>
      </c>
      <c r="Q27" s="959" t="s">
        <v>2103</v>
      </c>
      <c r="R27" s="959" t="s">
        <v>756</v>
      </c>
      <c r="S27" s="959"/>
      <c r="T27" s="966" t="s">
        <v>2104</v>
      </c>
      <c r="U27" s="966" t="s">
        <v>2104</v>
      </c>
      <c r="V27" s="966" t="s">
        <v>2104</v>
      </c>
      <c r="W27" s="966" t="s">
        <v>2104</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764</v>
      </c>
      <c r="P28" s="959"/>
      <c r="Q28" s="959"/>
      <c r="R28" s="959"/>
      <c r="S28" s="959"/>
      <c r="T28" s="966" t="s">
        <v>2105</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771</v>
      </c>
      <c r="P29" s="959" t="s">
        <v>348</v>
      </c>
      <c r="Q29" s="959"/>
      <c r="R29" s="959" t="s">
        <v>348</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2106</v>
      </c>
      <c r="V29" s="848"/>
      <c r="W29" s="848" t="s">
        <v>2106</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773</v>
      </c>
      <c r="P30" s="959" t="s">
        <v>764</v>
      </c>
      <c r="Q30" s="959" t="s">
        <v>773</v>
      </c>
      <c r="R30" s="959" t="s">
        <v>764</v>
      </c>
      <c r="S30" s="959"/>
      <c r="T30" s="966" t="s">
        <v>2107</v>
      </c>
      <c r="U30" s="848" t="s">
        <v>2107</v>
      </c>
      <c r="V30" s="848" t="s">
        <v>2107</v>
      </c>
      <c r="W30" s="848" t="s">
        <v>2107</v>
      </c>
      <c r="X30" s="845"/>
      <c r="Y30" s="1002"/>
      <c r="Z30" s="848"/>
      <c r="AA30" s="851" t="s">
        <v>2108</v>
      </c>
      <c r="AB30" s="851" t="s">
        <v>2108</v>
      </c>
      <c r="AC30" s="851" t="s">
        <v>2108</v>
      </c>
      <c r="AD30" s="848"/>
    </row>
    <row customHeight="1" ht="18">
      <c r="A31" s="847"/>
      <c r="B31" s="901">
        <v>14</v>
      </c>
      <c r="C31" s="845" t="s">
        <v>2109</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2110</v>
      </c>
      <c r="P31" s="959" t="s">
        <v>767</v>
      </c>
      <c r="Q31" s="959" t="s">
        <v>2110</v>
      </c>
      <c r="R31" s="959" t="s">
        <v>767</v>
      </c>
      <c r="S31" s="959"/>
      <c r="T31" s="967" t="s">
        <v>2111</v>
      </c>
      <c r="U31" s="848" t="s">
        <v>2111</v>
      </c>
      <c r="V31" s="848" t="s">
        <v>2111</v>
      </c>
      <c r="W31" s="848" t="s">
        <v>2111</v>
      </c>
      <c r="X31" s="845"/>
      <c r="Y31" s="1002"/>
      <c r="Z31" s="848"/>
      <c r="AA31" s="851"/>
      <c r="AB31" s="851"/>
      <c r="AC31" s="851"/>
      <c r="AD31" s="848"/>
    </row>
    <row customHeight="1" ht="36">
      <c r="A32" s="847"/>
      <c r="B32" s="901">
        <v>15</v>
      </c>
      <c r="C32" s="845" t="s">
        <v>2112</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2113</v>
      </c>
      <c r="P32" s="959" t="s">
        <v>769</v>
      </c>
      <c r="Q32" s="959" t="s">
        <v>2113</v>
      </c>
      <c r="R32" s="959" t="s">
        <v>769</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2114</v>
      </c>
      <c r="V32" s="848" t="s">
        <v>2114</v>
      </c>
      <c r="W32" s="848" t="s">
        <v>2114</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775</v>
      </c>
      <c r="P33" s="959" t="s">
        <v>771</v>
      </c>
      <c r="Q33" s="959" t="s">
        <v>775</v>
      </c>
      <c r="R33" s="959" t="s">
        <v>771</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2115</v>
      </c>
      <c r="V33" s="848" t="s">
        <v>2115</v>
      </c>
      <c r="W33" s="848" t="s">
        <v>2116</v>
      </c>
      <c r="X33" s="845"/>
      <c r="Y33" s="1002"/>
      <c r="Z33" s="848"/>
      <c r="AA33" s="851" t="s">
        <v>2117</v>
      </c>
      <c r="AB33" s="851" t="s">
        <v>2117</v>
      </c>
      <c r="AC33" s="851" t="s">
        <v>2117</v>
      </c>
      <c r="AD33" s="848"/>
    </row>
    <row customHeight="1" ht="27">
      <c r="A34" s="847"/>
      <c r="B34" s="901">
        <v>17</v>
      </c>
      <c r="C34" s="845" t="s">
        <v>2118</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2119</v>
      </c>
      <c r="P34" s="959" t="s">
        <v>2101</v>
      </c>
      <c r="Q34" s="959" t="s">
        <v>2119</v>
      </c>
      <c r="R34" s="959" t="s">
        <v>2101</v>
      </c>
      <c r="S34" s="959"/>
      <c r="T34" s="968" t="s">
        <v>2120</v>
      </c>
      <c r="U34" s="848" t="s">
        <v>2120</v>
      </c>
      <c r="V34" s="848" t="s">
        <v>2120</v>
      </c>
      <c r="W34" s="848" t="s">
        <v>2121</v>
      </c>
      <c r="X34" s="845"/>
      <c r="Y34" s="1002"/>
      <c r="Z34" s="848"/>
      <c r="AA34" s="851"/>
      <c r="AB34" s="848"/>
      <c r="AC34" s="848"/>
      <c r="AD34" s="848"/>
    </row>
    <row customHeight="1" ht="45">
      <c r="A35" s="847"/>
      <c r="B35" s="901">
        <v>18</v>
      </c>
      <c r="C35" s="845" t="s">
        <v>2122</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2123</v>
      </c>
      <c r="P35" s="959" t="s">
        <v>2103</v>
      </c>
      <c r="Q35" s="959" t="s">
        <v>2123</v>
      </c>
      <c r="R35" s="959" t="s">
        <v>2103</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2124</v>
      </c>
      <c r="V35" s="848" t="s">
        <v>2124</v>
      </c>
      <c r="W35" s="848" t="s">
        <v>2124</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777</v>
      </c>
      <c r="P36" s="959" t="s">
        <v>773</v>
      </c>
      <c r="Q36" s="959" t="s">
        <v>777</v>
      </c>
      <c r="R36" s="959" t="s">
        <v>773</v>
      </c>
      <c r="S36" s="959"/>
      <c r="T36" s="966" t="s">
        <v>2125</v>
      </c>
      <c r="U36" s="848" t="s">
        <v>2125</v>
      </c>
      <c r="V36" s="848" t="s">
        <v>2125</v>
      </c>
      <c r="W36" s="848" t="s">
        <v>2125</v>
      </c>
      <c r="X36" s="845"/>
      <c r="Y36" s="1002"/>
      <c r="Z36" s="848"/>
      <c r="AA36" s="851"/>
      <c r="AB36" s="848"/>
      <c r="AC36" s="848"/>
      <c r="AD36" s="848"/>
    </row>
    <row customHeight="1" ht="18">
      <c r="A37" s="847"/>
      <c r="B37" s="901">
        <v>20</v>
      </c>
      <c r="C37" s="845" t="s">
        <v>2126</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2127</v>
      </c>
      <c r="P37" s="959" t="s">
        <v>2110</v>
      </c>
      <c r="Q37" s="959" t="s">
        <v>2127</v>
      </c>
      <c r="R37" s="959" t="s">
        <v>2110</v>
      </c>
      <c r="S37" s="959"/>
      <c r="T37" s="966" t="s">
        <v>2128</v>
      </c>
      <c r="U37" s="848" t="s">
        <v>2128</v>
      </c>
      <c r="V37" s="848" t="s">
        <v>2128</v>
      </c>
      <c r="W37" s="848" t="s">
        <v>2128</v>
      </c>
      <c r="X37" s="845"/>
      <c r="Y37" s="1002"/>
      <c r="Z37" s="848"/>
      <c r="AA37" s="851"/>
      <c r="AB37" s="848"/>
      <c r="AC37" s="848"/>
      <c r="AD37" s="848"/>
    </row>
    <row customHeight="1" ht="18">
      <c r="A38" s="847"/>
      <c r="B38" s="901">
        <v>21</v>
      </c>
      <c r="C38" s="845" t="s">
        <v>2129</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2130</v>
      </c>
      <c r="P38" s="959" t="s">
        <v>2113</v>
      </c>
      <c r="Q38" s="959" t="s">
        <v>2130</v>
      </c>
      <c r="R38" s="959" t="s">
        <v>2113</v>
      </c>
      <c r="S38" s="959"/>
      <c r="T38" s="966" t="s">
        <v>2131</v>
      </c>
      <c r="U38" s="848" t="s">
        <v>2131</v>
      </c>
      <c r="V38" s="848" t="s">
        <v>2131</v>
      </c>
      <c r="W38" s="848" t="s">
        <v>2131</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781</v>
      </c>
      <c r="P39" s="959" t="s">
        <v>775</v>
      </c>
      <c r="Q39" s="959" t="s">
        <v>781</v>
      </c>
      <c r="R39" s="959" t="s">
        <v>775</v>
      </c>
      <c r="S39" s="959"/>
      <c r="T39" s="966" t="s">
        <v>2132</v>
      </c>
      <c r="U39" s="848" t="s">
        <v>2133</v>
      </c>
      <c r="V39" s="848" t="s">
        <v>2134</v>
      </c>
      <c r="W39" s="848" t="s">
        <v>2135</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2136</v>
      </c>
      <c r="P40" s="959" t="s">
        <v>777</v>
      </c>
      <c r="Q40" s="959" t="s">
        <v>2136</v>
      </c>
      <c r="R40" s="959" t="s">
        <v>777</v>
      </c>
      <c r="S40" s="959"/>
      <c r="T40" s="845" t="s">
        <v>2137</v>
      </c>
      <c r="U40" s="845" t="s">
        <v>2137</v>
      </c>
      <c r="V40" s="845" t="s">
        <v>2137</v>
      </c>
      <c r="W40" s="845" t="s">
        <v>2137</v>
      </c>
      <c r="X40" s="845"/>
      <c r="Y40" s="1002"/>
      <c r="Z40" s="848" t="s">
        <v>2138</v>
      </c>
      <c r="AA40" s="851" t="s">
        <v>2138</v>
      </c>
      <c r="AB40" s="851" t="s">
        <v>2138</v>
      </c>
      <c r="AC40" s="851" t="s">
        <v>2138</v>
      </c>
      <c r="AD40" s="848"/>
    </row>
    <row customHeight="1" ht="27">
      <c r="A41" s="847"/>
      <c r="B41" s="901">
        <v>24</v>
      </c>
      <c r="C41" s="845" t="s">
        <v>2139</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2140</v>
      </c>
      <c r="P41" s="959" t="s">
        <v>2127</v>
      </c>
      <c r="Q41" s="959" t="s">
        <v>2140</v>
      </c>
      <c r="R41" s="959" t="s">
        <v>2127</v>
      </c>
      <c r="S41" s="959"/>
      <c r="T41" s="845" t="s">
        <v>2141</v>
      </c>
      <c r="U41" s="845" t="s">
        <v>2141</v>
      </c>
      <c r="V41" s="845" t="s">
        <v>2141</v>
      </c>
      <c r="W41" s="845" t="s">
        <v>2141</v>
      </c>
      <c r="X41" s="845"/>
      <c r="Y41" s="1002"/>
      <c r="Z41" s="848" t="s">
        <v>2142</v>
      </c>
      <c r="AA41" s="848" t="s">
        <v>2142</v>
      </c>
      <c r="AB41" s="848" t="s">
        <v>2142</v>
      </c>
      <c r="AC41" s="848" t="s">
        <v>2142</v>
      </c>
      <c r="AD41" s="848"/>
    </row>
    <row customHeight="1" ht="27">
      <c r="A42" s="847"/>
      <c r="B42" s="901">
        <v>25</v>
      </c>
      <c r="C42" s="845" t="s">
        <v>2143</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2144</v>
      </c>
      <c r="P42" s="959" t="s">
        <v>2130</v>
      </c>
      <c r="Q42" s="959" t="s">
        <v>2144</v>
      </c>
      <c r="R42" s="959" t="s">
        <v>2130</v>
      </c>
      <c r="S42" s="959"/>
      <c r="T42" s="845" t="s">
        <v>2145</v>
      </c>
      <c r="U42" s="845" t="s">
        <v>2145</v>
      </c>
      <c r="V42" s="845" t="s">
        <v>2145</v>
      </c>
      <c r="W42" s="845" t="s">
        <v>2145</v>
      </c>
      <c r="X42" s="845"/>
      <c r="Y42" s="1002"/>
      <c r="Z42" s="848" t="s">
        <v>2146</v>
      </c>
      <c r="AA42" s="848" t="s">
        <v>2146</v>
      </c>
      <c r="AB42" s="848" t="s">
        <v>2146</v>
      </c>
      <c r="AC42" s="848" t="s">
        <v>2146</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2147</v>
      </c>
      <c r="P43" s="959" t="s">
        <v>781</v>
      </c>
      <c r="Q43" s="959" t="s">
        <v>2147</v>
      </c>
      <c r="R43" s="959" t="s">
        <v>781</v>
      </c>
      <c r="S43" s="959"/>
      <c r="T43" s="845" t="s">
        <v>2148</v>
      </c>
      <c r="U43" s="845" t="s">
        <v>2148</v>
      </c>
      <c r="V43" s="845" t="s">
        <v>2148</v>
      </c>
      <c r="W43" s="845" t="s">
        <v>2148</v>
      </c>
      <c r="X43" s="845"/>
      <c r="Y43" s="1002"/>
      <c r="Z43" s="848" t="s">
        <v>2149</v>
      </c>
      <c r="AA43" s="848" t="s">
        <v>2149</v>
      </c>
      <c r="AB43" s="848" t="s">
        <v>2149</v>
      </c>
      <c r="AC43" s="848" t="s">
        <v>2149</v>
      </c>
      <c r="AD43" s="848"/>
    </row>
    <row customHeight="1" ht="27">
      <c r="A44" s="847"/>
      <c r="B44" s="901">
        <v>27</v>
      </c>
      <c r="C44" s="845" t="s">
        <v>2150</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2151</v>
      </c>
      <c r="P44" s="959" t="s">
        <v>2152</v>
      </c>
      <c r="Q44" s="959" t="s">
        <v>2151</v>
      </c>
      <c r="R44" s="959" t="s">
        <v>2152</v>
      </c>
      <c r="S44" s="959"/>
      <c r="T44" s="845" t="s">
        <v>2141</v>
      </c>
      <c r="U44" s="845" t="s">
        <v>2141</v>
      </c>
      <c r="V44" s="845" t="s">
        <v>2141</v>
      </c>
      <c r="W44" s="845" t="s">
        <v>2141</v>
      </c>
      <c r="X44" s="845"/>
      <c r="Y44" s="1002"/>
      <c r="Z44" s="848" t="s">
        <v>2153</v>
      </c>
      <c r="AA44" s="848" t="s">
        <v>2153</v>
      </c>
      <c r="AB44" s="848" t="s">
        <v>2153</v>
      </c>
      <c r="AC44" s="848" t="s">
        <v>2153</v>
      </c>
      <c r="AD44" s="848"/>
    </row>
    <row customHeight="1" ht="27">
      <c r="A45" s="847"/>
      <c r="B45" s="901">
        <v>28</v>
      </c>
      <c r="C45" s="845" t="s">
        <v>2154</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2155</v>
      </c>
      <c r="P45" s="959" t="s">
        <v>2156</v>
      </c>
      <c r="Q45" s="959" t="s">
        <v>2155</v>
      </c>
      <c r="R45" s="959" t="s">
        <v>2156</v>
      </c>
      <c r="S45" s="959"/>
      <c r="T45" s="845" t="s">
        <v>2145</v>
      </c>
      <c r="U45" s="845" t="s">
        <v>2145</v>
      </c>
      <c r="V45" s="845" t="s">
        <v>2145</v>
      </c>
      <c r="W45" s="845" t="s">
        <v>2145</v>
      </c>
      <c r="X45" s="845"/>
      <c r="Y45" s="1002"/>
      <c r="Z45" s="848" t="s">
        <v>2157</v>
      </c>
      <c r="AA45" s="848" t="s">
        <v>2157</v>
      </c>
      <c r="AB45" s="848" t="s">
        <v>2157</v>
      </c>
      <c r="AC45" s="848" t="s">
        <v>2157</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2158</v>
      </c>
      <c r="P46" s="959" t="s">
        <v>2136</v>
      </c>
      <c r="Q46" s="959" t="s">
        <v>2158</v>
      </c>
      <c r="R46" s="959" t="s">
        <v>2136</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2159</v>
      </c>
      <c r="V46" s="845" t="s">
        <v>2159</v>
      </c>
      <c r="W46" s="845" t="s">
        <v>2159</v>
      </c>
      <c r="X46" s="845"/>
      <c r="Y46" s="1002"/>
      <c r="Z46" s="848" t="s">
        <v>2160</v>
      </c>
      <c r="AA46" s="848" t="s">
        <v>2161</v>
      </c>
      <c r="AB46" s="848" t="s">
        <v>2161</v>
      </c>
      <c r="AC46" s="848" t="s">
        <v>2161</v>
      </c>
      <c r="AD46" s="848"/>
    </row>
    <row customHeight="1" ht="54">
      <c r="A47" s="847"/>
      <c r="B47" s="901">
        <v>30</v>
      </c>
      <c r="C47" s="845" t="s">
        <v>2162</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2163</v>
      </c>
      <c r="P47" s="959" t="s">
        <v>2140</v>
      </c>
      <c r="Q47" s="959" t="s">
        <v>2163</v>
      </c>
      <c r="R47" s="959" t="s">
        <v>2140</v>
      </c>
      <c r="S47" s="959"/>
      <c r="T47" s="845" t="s">
        <v>2164</v>
      </c>
      <c r="U47" s="845" t="s">
        <v>2164</v>
      </c>
      <c r="V47" s="845" t="s">
        <v>2164</v>
      </c>
      <c r="W47" s="845" t="s">
        <v>2164</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2147</v>
      </c>
      <c r="Q48" s="959" t="s">
        <v>2165</v>
      </c>
      <c r="R48" s="959" t="s">
        <v>2147</v>
      </c>
      <c r="S48" s="959"/>
      <c r="T48" s="845"/>
      <c r="U48" s="845" t="s">
        <v>2166</v>
      </c>
      <c r="V48" s="845" t="s">
        <v>2167</v>
      </c>
      <c r="W48" s="845" t="s">
        <v>2167</v>
      </c>
      <c r="X48" s="845"/>
      <c r="Y48" s="1002"/>
      <c r="Z48" s="848"/>
      <c r="AA48" s="851" t="s">
        <v>2161</v>
      </c>
      <c r="AB48" s="851" t="s">
        <v>2161</v>
      </c>
      <c r="AC48" s="851" t="s">
        <v>2161</v>
      </c>
      <c r="AD48" s="848"/>
    </row>
    <row customHeight="1" ht="54">
      <c r="A49" s="847"/>
      <c r="B49" s="901">
        <v>32</v>
      </c>
      <c r="C49" s="845" t="s">
        <v>2168</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2151</v>
      </c>
      <c r="Q49" s="959" t="s">
        <v>2169</v>
      </c>
      <c r="R49" s="959" t="s">
        <v>2151</v>
      </c>
      <c r="S49" s="959"/>
      <c r="T49" s="845"/>
      <c r="U49" s="845" t="s">
        <v>2164</v>
      </c>
      <c r="V49" s="845" t="s">
        <v>2164</v>
      </c>
      <c r="W49" s="845" t="s">
        <v>2164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2165</v>
      </c>
      <c r="P50" s="959" t="s">
        <v>2158</v>
      </c>
      <c r="Q50" s="959" t="s">
        <v>2170</v>
      </c>
      <c r="R50" s="959" t="s">
        <v>2158</v>
      </c>
      <c r="S50" s="959"/>
      <c r="T50" s="845" t="s">
        <v>2171</v>
      </c>
      <c r="U50" s="845" t="s">
        <v>2172</v>
      </c>
      <c r="V50" s="845" t="s">
        <v>2173</v>
      </c>
      <c r="W50" s="845" t="s">
        <v>2174</v>
      </c>
      <c r="X50" s="845"/>
      <c r="Y50" s="1002"/>
      <c r="Z50" s="848" t="s">
        <v>2175</v>
      </c>
      <c r="AA50" s="851" t="s">
        <v>2176</v>
      </c>
      <c r="AB50" s="851" t="s">
        <v>2176</v>
      </c>
      <c r="AC50" s="851" t="s">
        <v>2176</v>
      </c>
      <c r="AD50" s="848"/>
    </row>
    <row customHeight="1" ht="27">
      <c r="A51" s="847"/>
      <c r="B51" s="901">
        <v>34</v>
      </c>
      <c r="C51" s="845" t="s">
        <v>2177</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2178</v>
      </c>
      <c r="U51" s="845"/>
      <c r="V51" s="845"/>
      <c r="W51" s="845"/>
      <c r="X51" s="845"/>
      <c r="Y51" s="1002"/>
      <c r="Z51" s="848"/>
      <c r="AA51" s="851"/>
      <c r="AB51" s="851"/>
      <c r="AC51" s="851"/>
      <c r="AD51" s="848"/>
    </row>
    <row customHeight="1" ht="36">
      <c r="A52" s="847"/>
      <c r="B52" s="901">
        <v>35</v>
      </c>
      <c r="C52" s="845" t="s">
        <v>2071</v>
      </c>
      <c r="D52" s="969" t="s">
        <v>2071</v>
      </c>
      <c r="E52" s="845" t="s">
        <v>2071</v>
      </c>
      <c r="F52" s="845" t="s">
        <v>2071</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2179</v>
      </c>
      <c r="U52" s="845" t="s">
        <v>2180</v>
      </c>
      <c r="V52" s="845" t="s">
        <v>2181</v>
      </c>
      <c r="W52" s="845" t="s">
        <v>2182</v>
      </c>
      <c r="X52" s="845"/>
      <c r="Y52" s="1002"/>
      <c r="Z52" s="848" t="s">
        <v>785</v>
      </c>
      <c r="AA52" s="851" t="s">
        <v>785</v>
      </c>
      <c r="AB52" s="851" t="s">
        <v>785</v>
      </c>
      <c r="AC52" s="851" t="s">
        <v>785</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789</v>
      </c>
      <c r="P53" s="959" t="s">
        <v>362</v>
      </c>
      <c r="Q53" s="959" t="s">
        <v>362</v>
      </c>
      <c r="R53" s="959" t="s">
        <v>362</v>
      </c>
      <c r="S53" s="959"/>
      <c r="T53" s="845" t="s">
        <v>2183</v>
      </c>
      <c r="U53" s="845" t="s">
        <v>2183</v>
      </c>
      <c r="V53" s="845" t="s">
        <v>2183</v>
      </c>
      <c r="W53" s="845" t="s">
        <v>2183</v>
      </c>
      <c r="X53" s="845"/>
      <c r="Y53" s="1002"/>
      <c r="Z53" s="848"/>
      <c r="AA53" s="851"/>
      <c r="AB53" s="848"/>
      <c r="AC53" s="848"/>
      <c r="AD53" s="848"/>
    </row>
    <row customHeight="1" ht="18">
      <c r="A54" s="847"/>
      <c r="B54" s="901">
        <v>37</v>
      </c>
      <c r="C54" s="845" t="s">
        <v>2077</v>
      </c>
      <c r="D54" s="969" t="s">
        <v>2077</v>
      </c>
      <c r="E54" s="845" t="s">
        <v>2077</v>
      </c>
      <c r="F54" s="845" t="s">
        <v>2077</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122</v>
      </c>
      <c r="P54" s="959" t="s">
        <v>92</v>
      </c>
      <c r="Q54" s="959" t="s">
        <v>92</v>
      </c>
      <c r="R54" s="959" t="s">
        <v>92</v>
      </c>
      <c r="S54" s="959"/>
      <c r="T54" s="845" t="s">
        <v>787</v>
      </c>
      <c r="U54" s="845" t="s">
        <v>787</v>
      </c>
      <c r="V54" s="845" t="s">
        <v>787</v>
      </c>
      <c r="W54" s="845" t="s">
        <v>787</v>
      </c>
      <c r="X54" s="845"/>
      <c r="Y54" s="1002"/>
      <c r="Z54" s="848" t="s">
        <v>788</v>
      </c>
      <c r="AA54" s="848" t="s">
        <v>788</v>
      </c>
      <c r="AB54" s="848" t="s">
        <v>788</v>
      </c>
      <c r="AC54" s="848" t="s">
        <v>788</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351</v>
      </c>
      <c r="P55" s="959" t="s">
        <v>789</v>
      </c>
      <c r="Q55" s="959" t="s">
        <v>789</v>
      </c>
      <c r="R55" s="959" t="s">
        <v>789</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2184</v>
      </c>
      <c r="V55" s="845" t="s">
        <v>2184</v>
      </c>
      <c r="W55" s="845" t="s">
        <v>2184</v>
      </c>
      <c r="X55" s="845"/>
      <c r="Y55" s="1002"/>
      <c r="Z55" s="848" t="s">
        <v>2185</v>
      </c>
      <c r="AA55" s="848" t="s">
        <v>2185</v>
      </c>
      <c r="AB55" s="848" t="s">
        <v>2185</v>
      </c>
      <c r="AC55" s="848" t="s">
        <v>2185</v>
      </c>
      <c r="AD55" s="848"/>
    </row>
    <row customHeight="1" ht="27">
      <c r="A56" s="847"/>
      <c r="B56" s="901">
        <v>39</v>
      </c>
      <c r="C56" s="845" t="s">
        <v>1057</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1174</v>
      </c>
      <c r="P56" s="959" t="s">
        <v>792</v>
      </c>
      <c r="Q56" s="959" t="s">
        <v>792</v>
      </c>
      <c r="R56" s="959" t="s">
        <v>792</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2186</v>
      </c>
      <c r="V56" s="845" t="s">
        <v>2186</v>
      </c>
      <c r="W56" s="845" t="s">
        <v>2186</v>
      </c>
      <c r="X56" s="845"/>
      <c r="Y56" s="1002"/>
      <c r="Z56" s="848" t="s">
        <v>794</v>
      </c>
      <c r="AA56" s="848" t="s">
        <v>794</v>
      </c>
      <c r="AB56" s="848" t="s">
        <v>794</v>
      </c>
      <c r="AC56" s="848" t="s">
        <v>794</v>
      </c>
      <c r="AD56" s="848"/>
    </row>
    <row customHeight="1" ht="27">
      <c r="A57" s="847"/>
      <c r="B57" s="901">
        <v>40</v>
      </c>
      <c r="C57" s="845" t="s">
        <v>1059</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2187</v>
      </c>
      <c r="P57" s="959" t="s">
        <v>795</v>
      </c>
      <c r="Q57" s="959" t="s">
        <v>795</v>
      </c>
      <c r="R57" s="959" t="s">
        <v>795</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2188</v>
      </c>
      <c r="V57" s="845" t="s">
        <v>2188</v>
      </c>
      <c r="W57" s="845" t="s">
        <v>2188</v>
      </c>
      <c r="X57" s="845"/>
      <c r="Y57" s="1002"/>
      <c r="Z57" s="848" t="s">
        <v>797</v>
      </c>
      <c r="AA57" s="848" t="s">
        <v>797</v>
      </c>
      <c r="AB57" s="848" t="s">
        <v>797</v>
      </c>
      <c r="AC57" s="848" t="s">
        <v>797</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917</v>
      </c>
      <c r="P58" s="959" t="s">
        <v>831</v>
      </c>
      <c r="Q58" s="959" t="s">
        <v>831</v>
      </c>
      <c r="R58" s="959" t="s">
        <v>831</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2189</v>
      </c>
      <c r="V58" s="845" t="s">
        <v>2189</v>
      </c>
      <c r="W58" s="845" t="s">
        <v>2189</v>
      </c>
      <c r="X58" s="845"/>
      <c r="Y58" s="1002"/>
      <c r="Z58" s="848"/>
      <c r="AA58" s="851"/>
      <c r="AB58" s="848"/>
      <c r="AC58" s="848"/>
      <c r="AD58" s="848"/>
    </row>
    <row customHeight="1" ht="36">
      <c r="A59" s="847"/>
      <c r="B59" s="901">
        <v>42</v>
      </c>
      <c r="C59" s="845">
        <v>3</v>
      </c>
      <c r="D59" s="969" t="s">
        <v>2177</v>
      </c>
      <c r="E59" s="845" t="s">
        <v>2177</v>
      </c>
      <c r="F59" s="845" t="s">
        <v>2177</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122</v>
      </c>
      <c r="Q59" s="959" t="s">
        <v>122</v>
      </c>
      <c r="R59" s="959" t="s">
        <v>122</v>
      </c>
      <c r="S59" s="959"/>
      <c r="T59" s="845"/>
      <c r="U59" s="845" t="s">
        <v>2190</v>
      </c>
      <c r="V59" s="845" t="s">
        <v>2191</v>
      </c>
      <c r="W59" s="845" t="s">
        <v>2192</v>
      </c>
      <c r="X59" s="845"/>
      <c r="Y59" s="1002"/>
      <c r="Z59" s="848"/>
      <c r="AA59" s="851"/>
      <c r="AB59" s="848"/>
      <c r="AC59" s="848"/>
      <c r="AD59" s="848"/>
    </row>
    <row customHeight="1" ht="81">
      <c r="A60" s="847"/>
      <c r="B60" s="901">
        <v>43</v>
      </c>
      <c r="C60" s="845" t="s">
        <v>2193</v>
      </c>
      <c r="D60" s="969" t="s">
        <v>2193</v>
      </c>
      <c r="E60" s="845" t="s">
        <v>2193</v>
      </c>
      <c r="F60" s="845" t="s">
        <v>2193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665</v>
      </c>
      <c r="U60" s="845" t="s">
        <v>665</v>
      </c>
      <c r="V60" s="845" t="s">
        <v>665</v>
      </c>
      <c r="W60" s="845" t="s">
        <v>665</v>
      </c>
      <c r="X60" s="845"/>
      <c r="Y60" s="1002"/>
      <c r="Z60" s="848" t="s">
        <v>2194</v>
      </c>
      <c r="AA60" s="851" t="s">
        <v>2195</v>
      </c>
      <c r="AB60" s="848" t="s">
        <v>2196</v>
      </c>
      <c r="AC60" s="848" t="s">
        <v>2195</v>
      </c>
      <c r="AD60" s="848"/>
    </row>
    <row customHeight="1" ht="9">
      <c r="A61" s="847"/>
      <c r="B61" s="901">
        <v>44</v>
      </c>
      <c r="C61" s="845"/>
      <c r="D61" s="969" t="s">
        <v>2197</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2198</v>
      </c>
      <c r="V61" s="845"/>
      <c r="W61" s="845"/>
      <c r="X61" s="845"/>
      <c r="Y61" s="1002"/>
      <c r="Z61" s="848"/>
      <c r="AA61" s="851"/>
      <c r="AB61" s="848"/>
      <c r="AC61" s="848"/>
      <c r="AD61" s="848"/>
    </row>
    <row customHeight="1" ht="9">
      <c r="A62" s="847"/>
      <c r="B62" s="901">
        <v>45</v>
      </c>
      <c r="C62" s="845"/>
      <c r="D62" s="969" t="s">
        <v>2199</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123</v>
      </c>
      <c r="Q62" s="959"/>
      <c r="R62" s="959"/>
      <c r="S62" s="959"/>
      <c r="T62" s="845"/>
      <c r="U62" s="845" t="s">
        <v>2200</v>
      </c>
      <c r="V62" s="845"/>
      <c r="W62" s="845"/>
      <c r="X62" s="845"/>
      <c r="Y62" s="1002"/>
      <c r="Z62" s="848"/>
      <c r="AA62" s="851"/>
      <c r="AB62" s="848"/>
      <c r="AC62" s="848"/>
      <c r="AD62" s="848"/>
    </row>
    <row customHeight="1" ht="18">
      <c r="A63" s="847"/>
      <c r="B63" s="901">
        <v>46</v>
      </c>
      <c r="C63" s="845"/>
      <c r="D63" s="969" t="s">
        <v>2201</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159</v>
      </c>
      <c r="Q63" s="959"/>
      <c r="R63" s="959"/>
      <c r="S63" s="959"/>
      <c r="T63" s="845"/>
      <c r="U63" s="845" t="s">
        <v>2202</v>
      </c>
      <c r="V63" s="845"/>
      <c r="W63" s="845"/>
      <c r="X63" s="845"/>
      <c r="Y63" s="1002"/>
      <c r="Z63" s="848"/>
      <c r="AA63" s="851"/>
      <c r="AB63" s="848"/>
      <c r="AC63" s="848"/>
      <c r="AD63" s="848"/>
    </row>
    <row customHeight="1" ht="18">
      <c r="A64" s="847"/>
      <c r="B64" s="901">
        <v>47</v>
      </c>
      <c r="C64" s="845"/>
      <c r="D64" s="969" t="s">
        <v>2203</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160</v>
      </c>
      <c r="Q64" s="959"/>
      <c r="R64" s="959"/>
      <c r="S64" s="959"/>
      <c r="T64" s="845"/>
      <c r="U64" s="845" t="s">
        <v>2204</v>
      </c>
      <c r="V64" s="845"/>
      <c r="W64" s="845"/>
      <c r="X64" s="845"/>
      <c r="Y64" s="1002"/>
      <c r="Z64" s="848"/>
      <c r="AA64" s="851" t="s">
        <v>2205</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2118</v>
      </c>
      <c r="Q65" s="959"/>
      <c r="R65" s="959"/>
      <c r="S65" s="959"/>
      <c r="T65" s="845"/>
      <c r="U65" s="845" t="s">
        <v>2206</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2122</v>
      </c>
      <c r="Q66" s="959"/>
      <c r="R66" s="959"/>
      <c r="S66" s="959"/>
      <c r="T66" s="845"/>
      <c r="U66" s="845" t="s">
        <v>2207</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2208</v>
      </c>
      <c r="Q67" s="959"/>
      <c r="R67" s="959"/>
      <c r="S67" s="959"/>
      <c r="T67" s="845"/>
      <c r="U67" s="845" t="s">
        <v>2209</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2210</v>
      </c>
      <c r="Q68" s="959"/>
      <c r="R68" s="959"/>
      <c r="S68" s="959"/>
      <c r="T68" s="845"/>
      <c r="U68" s="845" t="s">
        <v>2211</v>
      </c>
      <c r="V68" s="845"/>
      <c r="W68" s="845"/>
      <c r="X68" s="845"/>
      <c r="Y68" s="1002"/>
      <c r="Z68" s="848"/>
      <c r="AA68" s="851"/>
      <c r="AB68" s="848"/>
      <c r="AC68" s="848"/>
      <c r="AD68" s="848"/>
    </row>
    <row customHeight="1" ht="9">
      <c r="A69" s="847"/>
      <c r="B69" s="901">
        <v>52</v>
      </c>
      <c r="C69" s="845"/>
      <c r="D69" s="969" t="s">
        <v>2212</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161</v>
      </c>
      <c r="Q69" s="959"/>
      <c r="R69" s="959"/>
      <c r="S69" s="959"/>
      <c r="T69" s="845"/>
      <c r="U69" s="845" t="s">
        <v>2213</v>
      </c>
      <c r="V69" s="845"/>
      <c r="W69" s="845"/>
      <c r="X69" s="845"/>
      <c r="Y69" s="1002"/>
      <c r="Z69" s="848"/>
      <c r="AA69" s="851"/>
      <c r="AB69" s="848"/>
      <c r="AC69" s="848"/>
      <c r="AD69" s="848"/>
    </row>
    <row customHeight="1" ht="27">
      <c r="A70" s="847"/>
      <c r="B70" s="901">
        <v>53</v>
      </c>
      <c r="C70" s="845"/>
      <c r="D70" s="969"/>
      <c r="E70" s="845" t="s">
        <v>2197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2214</v>
      </c>
      <c r="W70" s="845"/>
      <c r="X70" s="845"/>
      <c r="Y70" s="1002"/>
      <c r="Z70" s="848"/>
      <c r="AA70" s="851"/>
      <c r="AB70" s="848"/>
      <c r="AC70" s="848"/>
      <c r="AD70" s="848"/>
    </row>
    <row customHeight="1" ht="36">
      <c r="A71" s="847"/>
      <c r="B71" s="901">
        <v>54</v>
      </c>
      <c r="C71" s="845"/>
      <c r="D71" s="969"/>
      <c r="E71" s="845" t="s">
        <v>2199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123</v>
      </c>
      <c r="R71" s="959"/>
      <c r="S71" s="959"/>
      <c r="T71" s="845"/>
      <c r="U71" s="845"/>
      <c r="V71" s="845" t="s">
        <v>2215</v>
      </c>
      <c r="W71" s="845"/>
      <c r="X71" s="845"/>
      <c r="Y71" s="1002"/>
      <c r="Z71" s="848"/>
      <c r="AA71" s="851"/>
      <c r="AB71" s="848"/>
      <c r="AC71" s="848"/>
      <c r="AD71" s="848"/>
    </row>
    <row customHeight="1" ht="27">
      <c r="A72" s="847"/>
      <c r="B72" s="901">
        <v>55</v>
      </c>
      <c r="C72" s="845"/>
      <c r="D72" s="969"/>
      <c r="E72" s="845" t="s">
        <v>2201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159</v>
      </c>
      <c r="R72" s="959"/>
      <c r="S72" s="959"/>
      <c r="T72" s="845"/>
      <c r="U72" s="845"/>
      <c r="V72" s="845" t="s">
        <v>2216</v>
      </c>
      <c r="W72" s="845"/>
      <c r="X72" s="845"/>
      <c r="Y72" s="1002"/>
      <c r="Z72" s="848"/>
      <c r="AA72" s="851"/>
      <c r="AB72" s="848"/>
      <c r="AC72" s="848"/>
      <c r="AD72" s="848"/>
    </row>
    <row customHeight="1" ht="36">
      <c r="A73" s="847"/>
      <c r="B73" s="901">
        <v>56</v>
      </c>
      <c r="C73" s="845"/>
      <c r="D73" s="969"/>
      <c r="E73" s="845" t="s">
        <v>2203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160</v>
      </c>
      <c r="R73" s="959"/>
      <c r="S73" s="959"/>
      <c r="T73" s="845"/>
      <c r="U73" s="845"/>
      <c r="V73" s="845" t="s">
        <v>2217</v>
      </c>
      <c r="W73" s="845"/>
      <c r="X73" s="845"/>
      <c r="Y73" s="1002"/>
      <c r="Z73" s="848"/>
      <c r="AA73" s="851"/>
      <c r="AB73" s="848"/>
      <c r="AC73" s="848"/>
      <c r="AD73" s="848"/>
    </row>
    <row customHeight="1" ht="18">
      <c r="A74" s="847"/>
      <c r="B74" s="901">
        <v>57</v>
      </c>
      <c r="C74" s="845"/>
      <c r="D74" s="969"/>
      <c r="E74" s="845" t="s">
        <v>2212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161</v>
      </c>
      <c r="R74" s="959"/>
      <c r="S74" s="959"/>
      <c r="T74" s="845"/>
      <c r="U74" s="845"/>
      <c r="V74" s="845" t="s">
        <v>2218</v>
      </c>
      <c r="W74" s="845"/>
      <c r="X74" s="845"/>
      <c r="Y74" s="1002"/>
      <c r="Z74" s="848"/>
      <c r="AA74" s="851"/>
      <c r="AB74" s="848"/>
      <c r="AC74" s="848"/>
      <c r="AD74" s="848"/>
    </row>
    <row customHeight="1" ht="18">
      <c r="A75" s="847"/>
      <c r="B75" s="901">
        <v>58</v>
      </c>
      <c r="C75" s="845"/>
      <c r="D75" s="969"/>
      <c r="E75" s="845"/>
      <c r="F75" s="845" t="s">
        <v>2197</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2219</v>
      </c>
      <c r="X75" s="845"/>
      <c r="Y75" s="1002"/>
      <c r="Z75" s="848"/>
      <c r="AA75" s="851"/>
      <c r="AB75" s="848"/>
      <c r="AC75" s="848"/>
      <c r="AD75" s="848"/>
    </row>
    <row customHeight="1" ht="36">
      <c r="A76" s="847"/>
      <c r="B76" s="901">
        <v>59</v>
      </c>
      <c r="C76" s="845"/>
      <c r="D76" s="969"/>
      <c r="E76" s="845"/>
      <c r="F76" s="845" t="s">
        <v>2199</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123</v>
      </c>
      <c r="S76" s="959"/>
      <c r="T76" s="845"/>
      <c r="U76" s="845"/>
      <c r="V76" s="845"/>
      <c r="W76" s="845" t="s">
        <v>2220</v>
      </c>
      <c r="X76" s="845"/>
      <c r="Y76" s="1002"/>
      <c r="Z76" s="848"/>
      <c r="AA76" s="851"/>
      <c r="AB76" s="848"/>
      <c r="AC76" s="848"/>
      <c r="AD76" s="848"/>
    </row>
    <row customHeight="1" ht="18">
      <c r="A77" s="847"/>
      <c r="B77" s="901">
        <v>60</v>
      </c>
      <c r="C77" s="845"/>
      <c r="D77" s="969"/>
      <c r="E77" s="845"/>
      <c r="F77" s="845" t="s">
        <v>2201</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159</v>
      </c>
      <c r="S77" s="959"/>
      <c r="T77" s="845"/>
      <c r="U77" s="845"/>
      <c r="V77" s="845"/>
      <c r="W77" s="845" t="s">
        <v>2221</v>
      </c>
      <c r="X77" s="845"/>
      <c r="Y77" s="1002"/>
      <c r="Z77" s="848"/>
      <c r="AA77" s="851"/>
      <c r="AB77" s="848"/>
      <c r="AC77" s="848"/>
      <c r="AD77" s="848"/>
    </row>
    <row customHeight="1" ht="72">
      <c r="A78" s="847"/>
      <c r="B78" s="901">
        <v>61</v>
      </c>
      <c r="C78" s="845" t="s">
        <v>2197</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670</v>
      </c>
      <c r="U78" s="845"/>
      <c r="V78" s="845"/>
      <c r="W78" s="845"/>
      <c r="X78" s="845"/>
      <c r="Y78" s="1002"/>
      <c r="Z78" s="848" t="s">
        <v>2222</v>
      </c>
      <c r="AA78" s="851"/>
      <c r="AB78" s="848"/>
      <c r="AC78" s="848"/>
      <c r="AD78" s="848"/>
    </row>
    <row customHeight="1" ht="36">
      <c r="A79" s="847"/>
      <c r="B79" s="901">
        <v>62</v>
      </c>
      <c r="C79" s="845" t="s">
        <v>2199</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123</v>
      </c>
      <c r="P79" s="959"/>
      <c r="Q79" s="959"/>
      <c r="R79" s="959"/>
      <c r="S79" s="959"/>
      <c r="T79" s="845" t="s">
        <v>2223</v>
      </c>
      <c r="U79" s="845"/>
      <c r="V79" s="845"/>
      <c r="W79" s="845"/>
      <c r="X79" s="845"/>
      <c r="Y79" s="1002"/>
      <c r="Z79" s="848" t="s">
        <v>2224</v>
      </c>
      <c r="AA79" s="851"/>
      <c r="AB79" s="848"/>
      <c r="AC79" s="848"/>
      <c r="AD79" s="848"/>
    </row>
    <row customHeight="1" ht="45">
      <c r="A80" s="847"/>
      <c r="B80" s="901">
        <v>63</v>
      </c>
      <c r="C80" s="845" t="s">
        <v>2201</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159</v>
      </c>
      <c r="P80" s="959"/>
      <c r="Q80" s="959"/>
      <c r="R80" s="959"/>
      <c r="S80" s="959"/>
      <c r="T80" s="845" t="s">
        <v>2225</v>
      </c>
      <c r="U80" s="845"/>
      <c r="V80" s="845"/>
      <c r="W80" s="845"/>
      <c r="X80" s="845"/>
      <c r="Y80" s="1002"/>
      <c r="Z80" s="848" t="s">
        <v>2226</v>
      </c>
      <c r="AA80" s="851"/>
      <c r="AB80" s="848"/>
      <c r="AC80" s="848"/>
      <c r="AD80" s="848"/>
    </row>
    <row customHeight="1" ht="36">
      <c r="A81" s="847"/>
      <c r="B81" s="901">
        <v>64</v>
      </c>
      <c r="C81" s="845" t="s">
        <v>2203</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2109</v>
      </c>
      <c r="P81" s="959"/>
      <c r="Q81" s="959"/>
      <c r="R81" s="959"/>
      <c r="S81" s="959"/>
      <c r="T81" s="845" t="s">
        <v>2227</v>
      </c>
      <c r="U81" s="845"/>
      <c r="V81" s="845"/>
      <c r="W81" s="845"/>
      <c r="X81" s="845"/>
      <c r="Y81" s="1002"/>
      <c r="Z81" s="848" t="s">
        <v>2228</v>
      </c>
      <c r="AA81" s="851"/>
      <c r="AB81" s="848"/>
      <c r="AC81" s="848"/>
      <c r="AD81" s="848"/>
    </row>
    <row customHeight="1" ht="90">
      <c r="A82" s="847"/>
      <c r="B82" s="901">
        <v>65</v>
      </c>
      <c r="C82" s="845" t="s">
        <v>2212</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160</v>
      </c>
      <c r="P82" s="959"/>
      <c r="Q82" s="959"/>
      <c r="R82" s="959"/>
      <c r="S82" s="959"/>
      <c r="T82" s="845" t="s">
        <v>2229</v>
      </c>
      <c r="U82" s="845"/>
      <c r="V82" s="845"/>
      <c r="W82" s="845"/>
      <c r="X82" s="845"/>
      <c r="Y82" s="1002"/>
      <c r="Z82" s="848" t="s">
        <v>2230</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2118</v>
      </c>
      <c r="P83" s="959"/>
      <c r="Q83" s="959"/>
      <c r="R83" s="959"/>
      <c r="S83" s="959"/>
      <c r="T83" s="845" t="s">
        <v>2231</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2232</v>
      </c>
      <c r="P84" s="959"/>
      <c r="Q84" s="959"/>
      <c r="R84" s="959"/>
      <c r="S84" s="959"/>
      <c r="T84" s="845" t="s">
        <v>2233</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2122</v>
      </c>
      <c r="P85" s="959"/>
      <c r="Q85" s="959"/>
      <c r="R85" s="959"/>
      <c r="S85" s="959"/>
      <c r="T85" s="845" t="s">
        <v>2234</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2235</v>
      </c>
      <c r="P86" s="959"/>
      <c r="Q86" s="959"/>
      <c r="R86" s="959"/>
      <c r="S86" s="959"/>
      <c r="T86" s="845" t="s">
        <v>2236</v>
      </c>
      <c r="U86" s="845"/>
      <c r="V86" s="845"/>
      <c r="W86" s="845"/>
      <c r="X86" s="845"/>
      <c r="Y86" s="1002"/>
      <c r="Z86" s="848"/>
      <c r="AA86" s="851"/>
      <c r="AB86" s="848"/>
      <c r="AC86" s="848"/>
      <c r="AD86" s="848"/>
    </row>
    <row customHeight="1" ht="36">
      <c r="A87" s="847"/>
      <c r="B87" s="901">
        <v>70</v>
      </c>
      <c r="C87" s="845" t="s">
        <v>2237</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161</v>
      </c>
      <c r="P87" s="959"/>
      <c r="Q87" s="959"/>
      <c r="R87" s="959"/>
      <c r="S87" s="959"/>
      <c r="T87" s="845" t="s">
        <v>2238</v>
      </c>
      <c r="U87" s="845"/>
      <c r="V87" s="845"/>
      <c r="W87" s="845"/>
      <c r="X87" s="845"/>
      <c r="Y87" s="1002"/>
      <c r="Z87" s="848"/>
      <c r="AA87" s="851"/>
      <c r="AB87" s="848"/>
      <c r="AC87" s="848"/>
      <c r="AD87" s="848"/>
    </row>
    <row customHeight="1" ht="18">
      <c r="A88" s="847"/>
      <c r="B88" s="901">
        <v>71</v>
      </c>
      <c r="C88" s="845" t="s">
        <v>2239</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162</v>
      </c>
      <c r="P88" s="959"/>
      <c r="Q88" s="959"/>
      <c r="R88" s="959"/>
      <c r="S88" s="959"/>
      <c r="T88" s="845" t="s">
        <v>702</v>
      </c>
      <c r="U88" s="845"/>
      <c r="V88" s="845"/>
      <c r="W88" s="845"/>
      <c r="X88" s="845"/>
      <c r="Y88" s="1002"/>
      <c r="Z88" s="848"/>
      <c r="AA88" s="851"/>
      <c r="AB88" s="848"/>
      <c r="AC88" s="848"/>
      <c r="AD88" s="848"/>
    </row>
    <row customHeight="1" ht="18">
      <c r="A89" s="847"/>
      <c r="B89" s="901">
        <v>72</v>
      </c>
      <c r="C89" s="845" t="s">
        <v>2240</v>
      </c>
      <c r="D89" s="969" t="s">
        <v>2237</v>
      </c>
      <c r="E89" s="845" t="s">
        <v>2237</v>
      </c>
      <c r="F89" s="845" t="s">
        <v>2203</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163</v>
      </c>
      <c r="P89" s="959" t="s">
        <v>162</v>
      </c>
      <c r="Q89" s="959" t="s">
        <v>162</v>
      </c>
      <c r="R89" s="959" t="s">
        <v>160</v>
      </c>
      <c r="S89" s="959"/>
      <c r="T89" s="845" t="s">
        <v>710</v>
      </c>
      <c r="U89" s="845" t="s">
        <v>710</v>
      </c>
      <c r="V89" s="845" t="s">
        <v>710</v>
      </c>
      <c r="W89" s="845" t="s">
        <v>710</v>
      </c>
      <c r="X89" s="845"/>
      <c r="Y89" s="1002"/>
      <c r="Z89" s="848"/>
      <c r="AA89" s="851"/>
      <c r="AB89" s="848"/>
      <c r="AC89" s="848"/>
      <c r="AD89" s="848"/>
    </row>
    <row customHeight="1" ht="27">
      <c r="A90" s="847"/>
      <c r="B90" s="901">
        <v>73</v>
      </c>
      <c r="C90" s="845" t="s">
        <v>2241</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164</v>
      </c>
      <c r="P90" s="959"/>
      <c r="Q90" s="959"/>
      <c r="R90" s="959"/>
      <c r="S90" s="959"/>
      <c r="T90" s="845" t="s">
        <v>712</v>
      </c>
      <c r="U90" s="845"/>
      <c r="V90" s="845"/>
      <c r="W90" s="845"/>
      <c r="X90" s="845"/>
      <c r="Y90" s="1002"/>
      <c r="Z90" s="848"/>
      <c r="AA90" s="851"/>
      <c r="AB90" s="848"/>
      <c r="AC90" s="848"/>
      <c r="AD90" s="848"/>
    </row>
    <row customHeight="1" ht="18">
      <c r="A91" s="847"/>
      <c r="B91" s="901">
        <v>74</v>
      </c>
      <c r="C91" s="845"/>
      <c r="D91" s="969" t="s">
        <v>2239</v>
      </c>
      <c r="E91" s="845" t="s">
        <v>2239</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163</v>
      </c>
      <c r="Q91" s="959" t="s">
        <v>163</v>
      </c>
      <c r="R91" s="959"/>
      <c r="S91" s="959"/>
      <c r="T91" s="845"/>
      <c r="U91" s="845" t="s">
        <v>2242</v>
      </c>
      <c r="V91" s="845" t="s">
        <v>2242</v>
      </c>
      <c r="W91" s="845"/>
      <c r="X91" s="845"/>
      <c r="Y91" s="1002"/>
      <c r="Z91" s="848"/>
      <c r="AA91" s="851"/>
      <c r="AB91" s="848"/>
      <c r="AC91" s="848"/>
      <c r="AD91" s="848"/>
    </row>
    <row customHeight="1" ht="27">
      <c r="A92" s="847"/>
      <c r="B92" s="901">
        <v>75</v>
      </c>
      <c r="C92" s="845"/>
      <c r="D92" s="969" t="s">
        <v>2240</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164</v>
      </c>
      <c r="Q92" s="959"/>
      <c r="R92" s="959"/>
      <c r="S92" s="959"/>
      <c r="T92" s="845"/>
      <c r="U92" s="845" t="s">
        <v>2243</v>
      </c>
      <c r="V92" s="845"/>
      <c r="W92" s="845"/>
      <c r="X92" s="845"/>
      <c r="Y92" s="1002"/>
      <c r="Z92" s="848"/>
      <c r="AA92" s="851" t="s">
        <v>2244</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2150</v>
      </c>
      <c r="Q93" s="959"/>
      <c r="R93" s="959"/>
      <c r="S93" s="959"/>
      <c r="T93" s="845"/>
      <c r="U93" s="845" t="s">
        <v>2245</v>
      </c>
      <c r="V93" s="845"/>
      <c r="W93" s="845"/>
      <c r="X93" s="845"/>
      <c r="Y93" s="1002"/>
      <c r="Z93" s="848"/>
      <c r="AA93" s="851" t="s">
        <v>2246</v>
      </c>
      <c r="AB93" s="848"/>
      <c r="AC93" s="848"/>
      <c r="AD93" s="848"/>
    </row>
    <row customHeight="1" ht="45">
      <c r="A94" s="847"/>
      <c r="B94" s="901">
        <v>77</v>
      </c>
      <c r="C94" s="845"/>
      <c r="D94" s="969" t="s">
        <v>2241</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1501</v>
      </c>
      <c r="Q94" s="959"/>
      <c r="R94" s="959"/>
      <c r="S94" s="959"/>
      <c r="T94" s="845"/>
      <c r="U94" s="845" t="s">
        <v>2247</v>
      </c>
      <c r="V94" s="845"/>
      <c r="W94" s="845"/>
      <c r="X94" s="845"/>
      <c r="Y94" s="1002"/>
      <c r="Z94" s="848"/>
      <c r="AA94" s="851" t="s">
        <v>2248</v>
      </c>
      <c r="AB94" s="848"/>
      <c r="AC94" s="848"/>
      <c r="AD94" s="848"/>
    </row>
    <row customHeight="1" ht="99">
      <c r="A95" s="847"/>
      <c r="B95" s="901">
        <v>78</v>
      </c>
      <c r="C95" s="845" t="s">
        <v>2249</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1501</v>
      </c>
      <c r="P95" s="959"/>
      <c r="Q95" s="959"/>
      <c r="R95" s="959"/>
      <c r="S95" s="959"/>
      <c r="T95" s="845" t="s">
        <v>2250</v>
      </c>
      <c r="U95" s="845"/>
      <c r="V95" s="845"/>
      <c r="W95" s="845"/>
      <c r="X95" s="845"/>
      <c r="Y95" s="1002"/>
      <c r="Z95" s="848"/>
      <c r="AA95" s="851"/>
      <c r="AB95" s="848"/>
      <c r="AC95" s="848"/>
      <c r="AD95" s="848"/>
    </row>
    <row customHeight="1" ht="99">
      <c r="A96" s="847"/>
      <c r="B96" s="901">
        <v>79</v>
      </c>
      <c r="C96" s="845" t="s">
        <v>1183</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1507</v>
      </c>
      <c r="P96" s="959"/>
      <c r="Q96" s="959"/>
      <c r="R96" s="959"/>
      <c r="S96" s="959"/>
      <c r="T96" s="845" t="s">
        <v>2251</v>
      </c>
      <c r="U96" s="845"/>
      <c r="V96" s="845"/>
      <c r="W96" s="845"/>
      <c r="X96" s="845"/>
      <c r="Y96" s="1002"/>
      <c r="Z96" s="848" t="s">
        <v>2252</v>
      </c>
      <c r="AA96" s="851"/>
      <c r="AB96" s="848"/>
      <c r="AC96" s="848"/>
      <c r="AD96" s="848"/>
    </row>
    <row customHeight="1" ht="63">
      <c r="A97" s="847"/>
      <c r="B97" s="901">
        <v>80</v>
      </c>
      <c r="C97" s="845" t="s">
        <v>2253</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1519</v>
      </c>
      <c r="P97" s="959"/>
      <c r="Q97" s="959"/>
      <c r="R97" s="959"/>
      <c r="S97" s="959"/>
      <c r="T97" s="845" t="s">
        <v>2254</v>
      </c>
      <c r="U97" s="845"/>
      <c r="V97" s="845"/>
      <c r="W97" s="845"/>
      <c r="X97" s="845"/>
      <c r="Y97" s="1002"/>
      <c r="Z97" s="848" t="s">
        <v>2255</v>
      </c>
      <c r="AA97" s="851"/>
      <c r="AB97" s="848"/>
      <c r="AC97" s="848"/>
      <c r="AD97" s="848"/>
    </row>
    <row customHeight="1" ht="63">
      <c r="A98" s="847"/>
      <c r="B98" s="901">
        <v>81</v>
      </c>
      <c r="C98" s="845" t="s">
        <v>2256</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1533</v>
      </c>
      <c r="P98" s="959"/>
      <c r="Q98" s="959"/>
      <c r="R98" s="959"/>
      <c r="S98" s="959"/>
      <c r="T98" s="845" t="s">
        <v>2257</v>
      </c>
      <c r="U98" s="845"/>
      <c r="V98" s="845"/>
      <c r="W98" s="845"/>
      <c r="X98" s="845"/>
      <c r="Y98" s="1002"/>
      <c r="Z98" s="848" t="s">
        <v>2255</v>
      </c>
      <c r="AA98" s="851"/>
      <c r="AB98" s="848"/>
      <c r="AC98" s="848"/>
      <c r="AD98" s="848"/>
    </row>
    <row customHeight="1" ht="90">
      <c r="A99" s="847"/>
      <c r="B99" s="901">
        <v>82</v>
      </c>
      <c r="C99" s="845" t="s">
        <v>2258</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1545</v>
      </c>
      <c r="P99" s="959"/>
      <c r="Q99" s="959"/>
      <c r="R99" s="959"/>
      <c r="S99" s="959"/>
      <c r="T99" s="845" t="s">
        <v>2259</v>
      </c>
      <c r="U99" s="845"/>
      <c r="V99" s="845"/>
      <c r="W99" s="845"/>
      <c r="X99" s="845"/>
      <c r="Y99" s="1002"/>
      <c r="Z99" s="848" t="s">
        <v>667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2260</v>
      </c>
      <c r="P100" s="959"/>
      <c r="Q100" s="959"/>
      <c r="R100" s="959"/>
      <c r="S100" s="959"/>
      <c r="T100" s="845" t="s">
        <v>2261</v>
      </c>
      <c r="U100" s="845"/>
      <c r="V100" s="845"/>
      <c r="W100" s="845"/>
      <c r="X100" s="845"/>
      <c r="Y100" s="1002"/>
      <c r="Z100" s="848" t="s">
        <v>667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2262</v>
      </c>
      <c r="P101" s="959"/>
      <c r="Q101" s="959"/>
      <c r="R101" s="959"/>
      <c r="S101" s="959"/>
      <c r="T101" s="845" t="s">
        <v>2263</v>
      </c>
      <c r="U101" s="845"/>
      <c r="V101" s="845"/>
      <c r="W101" s="845"/>
      <c r="X101" s="845"/>
      <c r="Y101" s="1002"/>
      <c r="Z101" s="848" t="s">
        <v>667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1700</v>
      </c>
      <c r="B148" s="847"/>
      <c r="C148" s="845" t="s">
        <v>2264</v>
      </c>
      <c r="D148" s="845" t="s">
        <v>1601</v>
      </c>
      <c r="E148" s="845" t="s">
        <v>1702</v>
      </c>
      <c r="F148" s="845" t="s">
        <v>2265</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2266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2267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1704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1707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1711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18DFF-813D-3A9B-5A22-0.B24AEFA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2268</v>
      </c>
      <c r="M5" s="2605"/>
      <c r="N5" s="2605"/>
      <c r="O5" s="2605"/>
      <c r="P5" s="2605"/>
      <c r="Q5" s="2605"/>
      <c r="R5" s="2605"/>
      <c r="S5" s="2605"/>
      <c r="T5" s="2605"/>
      <c r="U5" s="2605"/>
      <c r="V5" s="1245"/>
      <c r="AD5" s="1157">
        <v>64</v>
      </c>
    </row>
    <row customHeight="1" ht="14.699999999999998">
      <c r="J6" s="378"/>
      <c r="K6" s="378"/>
      <c r="L6" s="2606" t="str">
        <f>IF(org=0,"Не определено",org)</f>
        <v>Муниципальное унитарное предприятие Белоярского района «Белоярские коммунальные системы»</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458</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459</v>
      </c>
      <c r="N10" s="306"/>
      <c r="O10" s="2253" t="str">
        <f>IF(TITLE_NUMBER_PR_CHANGE="",IF(TITLE_NUMBER_PR="","",TITLE_NUMBER_PR),TITLE_NUMBER_PR_CHANGE)</f>
        <v>01-02/2685; 01-02/2686; 01-02/2687; 01-02/2688; 01-02/2689</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462</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338</v>
      </c>
      <c r="M14" s="2129"/>
      <c r="N14" s="2129"/>
      <c r="O14" s="2129"/>
      <c r="P14" s="2129"/>
      <c r="Q14" s="2129"/>
      <c r="R14" s="2129"/>
      <c r="S14" s="2129"/>
      <c r="T14" s="2129"/>
      <c r="U14" s="2129"/>
      <c r="V14" s="2129"/>
      <c r="W14" s="2129"/>
      <c r="X14" s="2129" t="s">
        <v>339</v>
      </c>
      <c r="AD14" s="1157">
        <v>14</v>
      </c>
    </row>
    <row customHeight="1" ht="14.699999999999998">
      <c r="J15" s="378"/>
      <c r="K15" s="378"/>
      <c r="L15" s="2275" t="s">
        <v>89</v>
      </c>
      <c r="M15" s="2211" t="s">
        <v>463</v>
      </c>
      <c r="N15" s="303"/>
      <c r="O15" s="2276" t="s">
        <v>2269</v>
      </c>
      <c r="P15" s="2277"/>
      <c r="Q15" s="2277"/>
      <c r="R15" s="2277"/>
      <c r="S15" s="2277"/>
      <c r="T15" s="2277"/>
      <c r="U15" s="2278"/>
      <c r="V15" s="2279" t="s">
        <v>465</v>
      </c>
      <c r="W15" s="2282" t="s">
        <v>1180</v>
      </c>
      <c r="X15" s="2129"/>
      <c r="AD15" s="1157">
        <v>14</v>
      </c>
    </row>
    <row customHeight="1" ht="35.699999999999996">
      <c r="J16" s="378"/>
      <c r="K16" s="378"/>
      <c r="L16" s="2275"/>
      <c r="M16" s="2211"/>
      <c r="N16" s="1033"/>
      <c r="O16" s="2262" t="s">
        <v>468</v>
      </c>
      <c r="P16" s="2262" t="s">
        <v>469</v>
      </c>
      <c r="Q16" s="2264" t="s">
        <v>470</v>
      </c>
      <c r="R16" s="2265"/>
      <c r="S16" s="2264" t="s">
        <v>483</v>
      </c>
      <c r="T16" s="2271"/>
      <c r="U16" s="2265"/>
      <c r="V16" s="2280"/>
      <c r="W16" s="2283"/>
      <c r="X16" s="2129"/>
      <c r="AD16" s="1157">
        <v>34</v>
      </c>
    </row>
    <row customHeight="1" ht="35.699999999999996">
      <c r="A17" s="1372" t="s">
        <v>145</v>
      </c>
      <c r="B17" s="1372" t="s">
        <v>146</v>
      </c>
      <c r="C17" s="1372" t="s">
        <v>147</v>
      </c>
      <c r="D17" s="1372" t="s">
        <v>148</v>
      </c>
      <c r="E17" s="1372"/>
      <c r="J17" s="378"/>
      <c r="K17" s="378"/>
      <c r="L17" s="2275"/>
      <c r="M17" s="2211"/>
      <c r="N17" s="304"/>
      <c r="O17" s="2263"/>
      <c r="P17" s="2263"/>
      <c r="Q17" s="1224" t="s">
        <v>479</v>
      </c>
      <c r="R17" s="1224" t="s">
        <v>480</v>
      </c>
      <c r="S17" s="1294" t="s">
        <v>481</v>
      </c>
      <c r="T17" s="2272" t="s">
        <v>482</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100</v>
      </c>
      <c r="M18" s="1257" t="s">
        <v>105</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208</v>
      </c>
      <c r="B19" s="1365" t="s">
        <v>209</v>
      </c>
      <c r="C19" s="1365" t="s">
        <v>210</v>
      </c>
      <c r="D19" s="1365" t="s">
        <v>211</v>
      </c>
      <c r="E19" s="1365"/>
      <c r="F19" s="1367"/>
      <c r="G19" s="1367"/>
      <c r="H19" s="1367"/>
      <c r="I19" s="363"/>
      <c r="J19" s="362"/>
      <c r="K19" s="357"/>
      <c r="L19" s="1295">
        <f>INDEX(PT_DIFFERENTIATION_NUM_NTAR,MATCH(A19,PT_DIFFERENTIATION_NTAR_ID,0))</f>
        <v>0</v>
      </c>
      <c r="M19" s="300" t="s">
        <v>134</v>
      </c>
      <c r="N19" s="302"/>
      <c r="O19" s="2608" t="str">
        <f>INDEX(PT_DIFFERENTIATION_NTAR,MATCH(A19,PT_DIFFERENTIATION_NTAR_ID,0))</f>
        <v/>
      </c>
      <c r="P19" s="2608"/>
      <c r="Q19" s="2608"/>
      <c r="R19" s="2608"/>
      <c r="S19" s="2608"/>
      <c r="T19" s="2608"/>
      <c r="U19" s="2608"/>
      <c r="V19" s="2608"/>
      <c r="W19" s="2608"/>
      <c r="X19" s="1260" t="s">
        <v>434</v>
      </c>
      <c r="Z19" s="502"/>
      <c r="AA19" s="502" t="str">
        <f>IF(M19="","",M19)</f>
        <v>Наименование тарифа</v>
      </c>
      <c r="AB19" s="502"/>
      <c r="AC19" s="502"/>
      <c r="AD19" s="1157">
        <v>20</v>
      </c>
    </row>
    <row customHeight="1" ht="21">
      <c r="A20" s="1365" t="s">
        <v>208</v>
      </c>
      <c r="B20" s="1365" t="s">
        <v>209</v>
      </c>
      <c r="C20" s="1365" t="s">
        <v>210</v>
      </c>
      <c r="D20" s="1365" t="s">
        <v>211</v>
      </c>
      <c r="E20" s="1365"/>
      <c r="F20" s="1367"/>
      <c r="G20" s="1367"/>
      <c r="H20" s="1367"/>
      <c r="I20" s="1292"/>
      <c r="J20" s="354"/>
      <c r="K20" s="355"/>
      <c r="L20" s="1295" t="str">
        <f>INDEX(PT_DIFFERENTIATION_NUM_TER,MATCH(B19,PT_DIFFERENTIATION_TER_ID,0))</f>
        <v>.</v>
      </c>
      <c r="M20" s="310" t="s">
        <v>435</v>
      </c>
      <c r="N20" s="302"/>
      <c r="O20" s="2608" t="str">
        <f>INDEX(PT_DIFFERENTIATION_TER,MATCH(B19,PT_DIFFERENTIATION_TER_ID,0))</f>
        <v/>
      </c>
      <c r="P20" s="2608"/>
      <c r="Q20" s="2608"/>
      <c r="R20" s="2608"/>
      <c r="S20" s="2608"/>
      <c r="T20" s="2608"/>
      <c r="U20" s="2608"/>
      <c r="V20" s="2608"/>
      <c r="W20" s="2608"/>
      <c r="X20" s="1260" t="s">
        <v>436</v>
      </c>
      <c r="Z20" s="502"/>
      <c r="AA20" s="502" t="str">
        <f>IF(M20="","",M20)</f>
        <v>Территория действия тарифа</v>
      </c>
      <c r="AB20" s="502"/>
      <c r="AC20" s="502"/>
      <c r="AD20" s="1157">
        <v>20</v>
      </c>
    </row>
    <row customHeight="1" ht="24">
      <c r="A21" s="1365" t="s">
        <v>208</v>
      </c>
      <c r="B21" s="1365" t="s">
        <v>209</v>
      </c>
      <c r="C21" s="1365" t="s">
        <v>210</v>
      </c>
      <c r="D21" s="1365" t="s">
        <v>211</v>
      </c>
      <c r="E21" s="1365"/>
      <c r="F21" s="1367"/>
      <c r="G21" s="1367"/>
      <c r="H21" s="1367"/>
      <c r="I21" s="356"/>
      <c r="J21" s="354"/>
      <c r="K21" s="355"/>
      <c r="L21" s="1295" t="str">
        <f>INDEX(PT_DIFFERENTIATION_NUM_CS,MATCH(C19,PT_DIFFERENTIATION_CS_ID,0))</f>
        <v>..</v>
      </c>
      <c r="M21" s="311" t="s">
        <v>437</v>
      </c>
      <c r="N21" s="302"/>
      <c r="O21" s="2608" t="str">
        <f>INDEX(PT_DIFFERENTIATION_CS,MATCH(C19,PT_DIFFERENTIATION_CS_ID,0))</f>
        <v/>
      </c>
      <c r="P21" s="2608"/>
      <c r="Q21" s="2608"/>
      <c r="R21" s="2608"/>
      <c r="S21" s="2608"/>
      <c r="T21" s="2608"/>
      <c r="U21" s="2608"/>
      <c r="V21" s="2608"/>
      <c r="W21" s="2608"/>
      <c r="X21" s="1260" t="s">
        <v>438</v>
      </c>
      <c r="Z21" s="502"/>
      <c r="AA21" s="502" t="str">
        <f>IF(M21="","",M21)</f>
        <v>Наименование системы теплоснабжения </v>
      </c>
      <c r="AB21" s="502"/>
      <c r="AC21" s="502"/>
      <c r="AD21" s="1157">
        <v>23</v>
      </c>
    </row>
    <row customHeight="1" ht="21">
      <c r="A22" s="1365" t="s">
        <v>208</v>
      </c>
      <c r="B22" s="1365" t="s">
        <v>209</v>
      </c>
      <c r="C22" s="1365" t="s">
        <v>210</v>
      </c>
      <c r="D22" s="1365" t="s">
        <v>211</v>
      </c>
      <c r="E22" s="1365"/>
      <c r="F22" s="1367"/>
      <c r="G22" s="1367"/>
      <c r="H22" s="1367"/>
      <c r="I22" s="356"/>
      <c r="J22" s="354"/>
      <c r="K22" s="355"/>
      <c r="L22" s="1295" t="str">
        <f>INDEX(PT_DIFFERENTIATION_NUM_IST_TE,MATCH(D19,PT_DIFFERENTIATION_IST_TE_ID,0))</f>
        <v>...</v>
      </c>
      <c r="M22" s="312" t="s">
        <v>439</v>
      </c>
      <c r="N22" s="302"/>
      <c r="O22" s="2608" t="str">
        <f>INDEX(PT_DIFFERENTIATION_IST_TE,MATCH(D19,PT_DIFFERENTIATION_IST_TE_ID,0))</f>
        <v/>
      </c>
      <c r="P22" s="2608"/>
      <c r="Q22" s="2608"/>
      <c r="R22" s="2608"/>
      <c r="S22" s="2608"/>
      <c r="T22" s="2608"/>
      <c r="U22" s="2608"/>
      <c r="V22" s="2608"/>
      <c r="W22" s="2608"/>
      <c r="X22" s="1260" t="s">
        <v>440</v>
      </c>
      <c r="Z22" s="502"/>
      <c r="AA22" s="502" t="str">
        <f>IF(M22="","",M22)</f>
        <v>Источник тепловой энергии  </v>
      </c>
      <c r="AB22" s="502"/>
      <c r="AC22" s="502"/>
      <c r="AD22" s="1157">
        <v>20</v>
      </c>
    </row>
    <row customHeight="1" ht="96.75">
      <c r="A23" s="1365" t="s">
        <v>208</v>
      </c>
      <c r="B23" s="1365" t="s">
        <v>209</v>
      </c>
      <c r="C23" s="1365" t="s">
        <v>210</v>
      </c>
      <c r="D23" s="1365" t="s">
        <v>211</v>
      </c>
      <c r="E23" s="1365"/>
      <c r="F23" s="2609" t="str">
        <f>L22&amp;".1"</f>
        <v>....1</v>
      </c>
      <c r="I23" s="2259">
        <v>1</v>
      </c>
      <c r="J23" s="1293"/>
      <c r="K23" s="358"/>
      <c r="L23" s="1295" t="str">
        <f>$F$23</f>
        <v>....1</v>
      </c>
      <c r="M23" s="287" t="s">
        <v>442</v>
      </c>
      <c r="N23" s="302"/>
      <c r="O23" s="2307"/>
      <c r="P23" s="2307"/>
      <c r="Q23" s="2307"/>
      <c r="R23" s="2307"/>
      <c r="S23" s="2307"/>
      <c r="T23" s="2307"/>
      <c r="U23" s="2307"/>
      <c r="V23" s="2307"/>
      <c r="W23" s="2307"/>
      <c r="X23" s="1260" t="s">
        <v>443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208</v>
      </c>
      <c r="B24" s="1365" t="s">
        <v>209</v>
      </c>
      <c r="C24" s="1365" t="s">
        <v>210</v>
      </c>
      <c r="D24" s="1365" t="s">
        <v>211</v>
      </c>
      <c r="E24" s="1365"/>
      <c r="F24" s="2609"/>
      <c r="G24" s="2219" t="str">
        <f>F23&amp;".1"</f>
        <v>....1.1</v>
      </c>
      <c r="I24" s="2259"/>
      <c r="J24" s="2259">
        <v>1</v>
      </c>
      <c r="K24" s="359"/>
      <c r="L24" s="1295" t="str">
        <f>$G$24</f>
        <v>....1.1</v>
      </c>
      <c r="M24" s="288" t="s">
        <v>445</v>
      </c>
      <c r="N24" s="302"/>
      <c r="O24" s="2247"/>
      <c r="P24" s="2248"/>
      <c r="Q24" s="2248"/>
      <c r="R24" s="2248"/>
      <c r="S24" s="2248"/>
      <c r="T24" s="2248"/>
      <c r="U24" s="2248"/>
      <c r="V24" s="2248"/>
      <c r="W24" s="2249"/>
      <c r="X24" s="1260" t="s">
        <v>446</v>
      </c>
      <c r="Z24" s="502"/>
      <c r="AA24" s="502" t="str">
        <f>IF(M24="","",M24)</f>
        <v>Группа потребителей</v>
      </c>
      <c r="AB24" s="502"/>
      <c r="AC24" s="502"/>
      <c r="AD24" s="1157">
        <v>82</v>
      </c>
    </row>
    <row customHeight="1" ht="11.549999999999999">
      <c r="A25" s="1365" t="s">
        <v>208</v>
      </c>
      <c r="B25" s="1365" t="s">
        <v>209</v>
      </c>
      <c r="C25" s="1365" t="s">
        <v>210</v>
      </c>
      <c r="D25" s="1365" t="s">
        <v>211</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448</v>
      </c>
      <c r="Y25" s="513">
        <f>STRCHECKDATE(O26:W26)</f>
      </c>
      <c r="Z25" s="502"/>
      <c r="AA25" s="502" t="str">
        <f>IF(M25="","",M25)</f>
        <v/>
      </c>
      <c r="AB25" s="502"/>
      <c r="AC25" s="502"/>
      <c r="AD25" s="1157">
        <v>11</v>
      </c>
    </row>
    <row customHeight="1" ht="11.549999999999999">
      <c r="A26" s="1365" t="s">
        <v>208</v>
      </c>
      <c r="B26" s="1365" t="s">
        <v>209</v>
      </c>
      <c r="C26" s="1365" t="s">
        <v>210</v>
      </c>
      <c r="D26" s="1365" t="s">
        <v>211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208</v>
      </c>
      <c r="B27" s="1365" t="s">
        <v>209</v>
      </c>
      <c r="C27" s="1365" t="s">
        <v>210</v>
      </c>
      <c r="D27" s="1365" t="s">
        <v>211</v>
      </c>
      <c r="E27" s="1365"/>
      <c r="F27" s="2609"/>
      <c r="G27" s="2219"/>
      <c r="I27" s="2259"/>
      <c r="J27" s="2259"/>
      <c r="K27" s="358"/>
      <c r="L27" s="1280"/>
      <c r="M27" s="290" t="s">
        <v>449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208</v>
      </c>
      <c r="B28" s="1365" t="s">
        <v>209</v>
      </c>
      <c r="C28" s="1365" t="s">
        <v>210</v>
      </c>
      <c r="D28" s="1365" t="s">
        <v>211</v>
      </c>
      <c r="E28" s="1365"/>
      <c r="F28" s="2609"/>
      <c r="I28" s="2259"/>
      <c r="J28" s="1293"/>
      <c r="K28" s="358"/>
      <c r="L28" s="1280"/>
      <c r="M28" s="289" t="s">
        <v>450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208</v>
      </c>
      <c r="B29" s="1365" t="s">
        <v>209</v>
      </c>
      <c r="C29" s="1365" t="s">
        <v>210</v>
      </c>
      <c r="D29" s="1365" t="s">
        <v>211</v>
      </c>
      <c r="E29" s="1365"/>
      <c r="F29" s="1367"/>
      <c r="G29" s="1367"/>
      <c r="H29" s="539"/>
      <c r="I29" s="362"/>
      <c r="J29" s="377"/>
      <c r="K29" s="357"/>
      <c r="L29" s="1280"/>
      <c r="M29" s="367" t="s">
        <v>451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208</v>
      </c>
      <c r="B30" s="1365" t="s">
        <v>209</v>
      </c>
      <c r="C30" s="1365" t="s">
        <v>210</v>
      </c>
      <c r="D30" s="1365"/>
      <c r="E30" s="1365" t="s">
        <v>622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208</v>
      </c>
      <c r="B31" s="1365" t="s">
        <v>209</v>
      </c>
      <c r="C31" s="1365"/>
      <c r="D31" s="1365"/>
      <c r="E31" s="1365" t="s">
        <v>2270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2271</v>
      </c>
      <c r="B32" s="1365"/>
      <c r="C32" s="1365"/>
      <c r="D32" s="1365"/>
      <c r="E32" s="1365" t="s">
        <v>117</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204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839</v>
      </c>
      <c r="M35" s="2287" t="s">
        <v>2272</v>
      </c>
      <c r="N35" s="2287"/>
      <c r="O35" s="2287"/>
      <c r="P35" s="2287"/>
      <c r="Q35" s="2287"/>
      <c r="R35" s="2287"/>
      <c r="S35" s="2287"/>
      <c r="T35" s="2287"/>
      <c r="U35" s="2287"/>
      <c r="V35" s="2287"/>
      <c r="W35" s="2287"/>
      <c r="X35" s="2287"/>
      <c r="AD35" s="1157">
        <v>27</v>
      </c>
    </row>
    <row customHeight="1" ht="109.19999999999999">
      <c r="H36" s="539"/>
      <c r="I36" s="1305"/>
      <c r="M36" s="2287" t="s">
        <v>2273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05996-3F5B-3724-614D-0.D3851B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59EC8-C4C8-96D6-178C-0.98B9DF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A4E1D-E3EF-E169-9217-0.ECC12D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4EFE-4156-5D7D-AD29-0.64916C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ABA84-7C01-5E13-B408-0.A787CD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57C1-6562-C576-2A43-0.4985DE6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337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Муниципальное унитарное предприятие Белоярского района «Белоярские коммунальные системы»</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338</v>
      </c>
      <c r="E8" s="2207"/>
      <c r="F8" s="2207"/>
      <c r="G8" s="2210" t="s">
        <v>339</v>
      </c>
      <c r="J8" s="457">
        <v>11</v>
      </c>
    </row>
    <row customHeight="1" ht="11.549999999999999">
      <c r="A9" s="459"/>
      <c r="B9" s="504"/>
      <c r="C9" s="459"/>
      <c r="D9" s="474" t="s">
        <v>89</v>
      </c>
      <c r="E9" s="448" t="s">
        <v>340</v>
      </c>
      <c r="F9" s="448" t="s">
        <v>341</v>
      </c>
      <c r="G9" s="2211"/>
      <c r="J9" s="457">
        <v>11</v>
      </c>
    </row>
    <row customHeight="1" ht="12" hidden="1">
      <c r="A10" s="459"/>
      <c r="B10" s="504"/>
      <c r="C10" s="459"/>
      <c r="D10" s="466"/>
      <c r="E10" s="466"/>
      <c r="F10" s="466"/>
      <c r="G10" s="466"/>
      <c r="J10" s="457">
        <v>0</v>
      </c>
    </row>
    <row customHeight="1" ht="22.5" hidden="1">
      <c r="A11" s="459"/>
      <c r="B11" s="504"/>
      <c r="C11" s="459"/>
      <c r="D11" s="1011" t="s">
        <v>100</v>
      </c>
      <c r="E11" s="1014" t="s">
        <v>342</v>
      </c>
      <c r="F11" s="1013" t="str">
        <f>IF(region_name="","",region_name)</f>
        <v>Ханты-Мансийский автономный округ</v>
      </c>
      <c r="G11" s="1014" t="s">
        <v>343</v>
      </c>
      <c r="H11" s="477"/>
      <c r="J11" s="457">
        <v>0</v>
      </c>
    </row>
    <row customHeight="1" ht="22.5" hidden="1">
      <c r="A12" s="459"/>
      <c r="B12" s="504"/>
      <c r="C12" s="459"/>
      <c r="D12" s="447" t="s">
        <v>100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344</v>
      </c>
      <c r="G12" s="476"/>
      <c r="H12" s="477"/>
      <c r="J12" s="457">
        <v>0</v>
      </c>
    </row>
    <row customHeight="1" ht="23.25">
      <c r="A13" s="459"/>
      <c r="B13" s="504"/>
      <c r="C13" s="459"/>
      <c r="D13" s="447" t="s">
        <v>100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345</v>
      </c>
      <c r="E14" s="1012" t="s">
        <v>346</v>
      </c>
      <c r="F14" s="1013" t="str">
        <f>IF(inn="","",inn)</f>
        <v>8611013174</v>
      </c>
      <c r="G14" s="1014" t="s">
        <v>347</v>
      </c>
      <c r="H14" s="477"/>
      <c r="J14" s="457">
        <v>0</v>
      </c>
    </row>
    <row customHeight="1" ht="22.5" hidden="1">
      <c r="A15" s="459"/>
      <c r="B15" s="504"/>
      <c r="C15" s="459"/>
      <c r="D15" s="1011" t="s">
        <v>348</v>
      </c>
      <c r="E15" s="1012" t="s">
        <v>349</v>
      </c>
      <c r="F15" s="1013" t="str">
        <f>IF(kpp="","",kpp)</f>
        <v>861101001</v>
      </c>
      <c r="G15" s="1014" t="s">
        <v>350</v>
      </c>
      <c r="H15" s="477"/>
      <c r="J15" s="457">
        <v>0</v>
      </c>
    </row>
    <row customHeight="1" ht="39">
      <c r="A16" s="459"/>
      <c r="B16" s="504"/>
      <c r="C16" s="459"/>
      <c r="D16" s="447" t="s">
        <v>105</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351</v>
      </c>
      <c r="B19" s="504"/>
      <c r="C19" s="2215"/>
      <c r="D19" s="447" t="str">
        <f>A19</f>
        <v>5.1</v>
      </c>
      <c r="E19" s="444" t="s">
        <v>352</v>
      </c>
      <c r="F19" s="445" t="s">
        <v>344</v>
      </c>
      <c r="G19" s="446" t="s">
        <v>353</v>
      </c>
      <c r="H19" s="477"/>
      <c r="I19" s="854"/>
      <c r="J19" s="457">
        <v>0</v>
      </c>
    </row>
    <row customHeight="1" ht="24" hidden="1">
      <c r="A20" s="2204"/>
      <c r="B20" s="504"/>
      <c r="C20" s="2215"/>
      <c r="D20" s="442" t="str">
        <f>D19&amp;".1"</f>
        <v>5.1.1</v>
      </c>
      <c r="E20" s="441" t="s">
        <v>354</v>
      </c>
      <c r="F20" s="883" t="s">
        <v>28</v>
      </c>
      <c r="G20" s="476"/>
      <c r="H20" s="477"/>
      <c r="I20" s="854"/>
      <c r="J20" s="457">
        <v>0</v>
      </c>
    </row>
    <row customHeight="1" ht="22.5" hidden="1">
      <c r="A21" s="2204"/>
      <c r="B21" s="504"/>
      <c r="C21" s="2215"/>
      <c r="D21" s="442" t="str">
        <f>D19&amp;".2"</f>
        <v>5.1.2</v>
      </c>
      <c r="E21" s="441" t="s">
        <v>355</v>
      </c>
      <c r="F21" s="1735" t="s">
        <v>28</v>
      </c>
      <c r="G21" s="446" t="s">
        <v>356</v>
      </c>
      <c r="H21" s="477"/>
      <c r="I21" s="854"/>
      <c r="J21" s="457">
        <v>0</v>
      </c>
    </row>
    <row customHeight="1" ht="22.5" hidden="1">
      <c r="A22" s="2204"/>
      <c r="B22" s="504"/>
      <c r="C22" s="2215"/>
      <c r="D22" s="442" t="str">
        <f>D19&amp;".3"</f>
        <v>5.1.3</v>
      </c>
      <c r="E22" s="441" t="s">
        <v>357</v>
      </c>
      <c r="F22" s="883" t="s">
        <v>28</v>
      </c>
      <c r="G22" s="476"/>
      <c r="H22" s="477"/>
      <c r="I22" s="854"/>
      <c r="J22" s="457">
        <v>0</v>
      </c>
    </row>
    <row customHeight="1" ht="22.5" hidden="1">
      <c r="A23" s="2204"/>
      <c r="B23" s="504"/>
      <c r="C23" s="2215"/>
      <c r="D23" s="442" t="str">
        <f>D19&amp;".4"</f>
        <v>5.1.4</v>
      </c>
      <c r="E23" s="441" t="s">
        <v>358</v>
      </c>
      <c r="F23" s="883" t="s">
        <v>28</v>
      </c>
      <c r="G23" s="446" t="s">
        <v>359</v>
      </c>
      <c r="H23" s="477"/>
      <c r="I23" s="854"/>
      <c r="J23" s="457">
        <v>0</v>
      </c>
    </row>
    <row customHeight="1" ht="22.5" hidden="1">
      <c r="A24" s="1980"/>
      <c r="B24" s="504"/>
      <c r="C24" s="494"/>
      <c r="D24" s="469"/>
      <c r="E24" s="1170" t="s">
        <v>360</v>
      </c>
      <c r="F24" s="470"/>
      <c r="G24" s="471"/>
      <c r="H24" s="477"/>
      <c r="I24" s="854"/>
      <c r="J24" s="457">
        <v>0</v>
      </c>
    </row>
    <row s="503" customFormat="1" customHeight="1" ht="24.75" hidden="1">
      <c r="A25" s="459"/>
      <c r="B25" s="504"/>
      <c r="C25" s="504"/>
      <c r="D25" s="1008" t="s">
        <v>91</v>
      </c>
      <c r="E25" s="1010" t="s">
        <v>361</v>
      </c>
      <c r="F25" s="1015" t="s">
        <v>344</v>
      </c>
      <c r="G25" s="1010"/>
      <c r="J25" s="503">
        <v>0</v>
      </c>
    </row>
    <row s="503" customFormat="1" customHeight="1" ht="11.25" hidden="1">
      <c r="A26" s="459"/>
      <c r="B26" s="504"/>
      <c r="C26" s="504"/>
      <c r="D26" s="1008" t="s">
        <v>362</v>
      </c>
      <c r="E26" s="1009" t="s">
        <v>363</v>
      </c>
      <c r="F26" s="1015" t="s">
        <v>344</v>
      </c>
      <c r="G26" s="1010"/>
      <c r="J26" s="503">
        <v>0</v>
      </c>
    </row>
    <row s="503" customFormat="1" customHeight="1" ht="11.25" hidden="1">
      <c r="A27" s="459"/>
      <c r="B27" s="504"/>
      <c r="C27" s="504"/>
      <c r="D27" s="1008" t="s">
        <v>364</v>
      </c>
      <c r="E27" s="1016" t="s">
        <v>365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366</v>
      </c>
      <c r="E28" s="1016" t="s">
        <v>367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368</v>
      </c>
      <c r="E29" s="1016" t="s">
        <v>369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370</v>
      </c>
      <c r="E30" s="1009" t="s">
        <v>371</v>
      </c>
      <c r="F30" s="1017"/>
      <c r="G30" s="1010"/>
      <c r="J30" s="503">
        <v>0</v>
      </c>
    </row>
    <row s="503" customFormat="1" customHeight="1" ht="11.25" hidden="1">
      <c r="A31" s="459"/>
      <c r="B31" s="504"/>
      <c r="C31" s="504"/>
      <c r="D31" s="1008" t="s">
        <v>372</v>
      </c>
      <c r="E31" s="1009" t="s">
        <v>373</v>
      </c>
      <c r="F31" s="1017"/>
      <c r="G31" s="1010"/>
      <c r="J31" s="503">
        <v>0</v>
      </c>
    </row>
    <row s="503" customFormat="1" customHeight="1" ht="11.25" hidden="1">
      <c r="A32" s="459"/>
      <c r="B32" s="504"/>
      <c r="C32" s="504"/>
      <c r="D32" s="1008" t="s">
        <v>374</v>
      </c>
      <c r="E32" s="1009" t="s">
        <v>375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344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376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376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344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377</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378</v>
      </c>
      <c r="H44" s="477"/>
      <c r="J44" s="457">
        <v>22</v>
      </c>
    </row>
    <row customHeight="1" ht="23.25">
      <c r="A45" s="459"/>
      <c r="B45" s="504"/>
      <c r="C45" s="459"/>
      <c r="D45" s="442">
        <f>D44+1</f>
        <v>12</v>
      </c>
      <c r="E45" s="440" t="s">
        <v>379</v>
      </c>
      <c r="F45" s="445" t="s">
        <v>344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380</v>
      </c>
      <c r="H46" s="477"/>
      <c r="J46" s="457">
        <v>23</v>
      </c>
    </row>
    <row customHeight="1" ht="24">
      <c r="A47" s="2204"/>
      <c r="B47" s="504"/>
      <c r="C47" s="494"/>
      <c r="D47" s="442" t="str">
        <f>D45&amp;".2"</f>
        <v>12.2</v>
      </c>
      <c r="E47" s="444" t="s">
        <v>381</v>
      </c>
      <c r="F47" s="492"/>
      <c r="G47" s="439" t="s">
        <v>382</v>
      </c>
      <c r="H47" s="477"/>
      <c r="J47" s="457">
        <v>23</v>
      </c>
    </row>
    <row customHeight="1" ht="24">
      <c r="A48" s="2204"/>
      <c r="B48" s="504"/>
      <c r="C48" s="494"/>
      <c r="D48" s="442" t="str">
        <f>D45&amp;".3"</f>
        <v>12.3</v>
      </c>
      <c r="E48" s="444" t="s">
        <v>383</v>
      </c>
      <c r="F48" s="492"/>
      <c r="G48" s="439" t="s">
        <v>384</v>
      </c>
      <c r="H48" s="477"/>
      <c r="J48" s="457">
        <v>23</v>
      </c>
    </row>
    <row customHeight="1" ht="24">
      <c r="A49" s="2204"/>
      <c r="B49" s="504"/>
      <c r="C49" s="494"/>
      <c r="D49" s="442" t="str">
        <f>IF(TEMPLATE_SPHERE="TKO",D45&amp;".0",D45&amp;".4")</f>
        <v>12.4</v>
      </c>
      <c r="E49" s="438" t="s">
        <v>385</v>
      </c>
      <c r="F49" s="1687"/>
      <c r="G49" s="1764" t="s">
        <v>386</v>
      </c>
      <c r="H49" s="477"/>
      <c r="J49" s="457">
        <v>23</v>
      </c>
    </row>
    <row customHeight="1" ht="24">
      <c r="A50" s="459"/>
      <c r="B50" s="504"/>
      <c r="C50" s="459"/>
      <c r="D50" s="469"/>
      <c r="E50" s="417" t="s">
        <v>387</v>
      </c>
      <c r="F50" s="470"/>
      <c r="G50" s="1764" t="s">
        <v>388</v>
      </c>
      <c r="H50" s="478"/>
      <c r="J50" s="457">
        <v>23</v>
      </c>
    </row>
    <row customHeight="1" ht="24">
      <c r="A51" s="860"/>
      <c r="B51" s="504"/>
      <c r="C51" s="494"/>
      <c r="D51" s="442">
        <f>D45+1</f>
        <v>13</v>
      </c>
      <c r="E51" s="530" t="s">
        <v>389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48D35-F9D2-0736-D673-0.FE81BD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F574B-C171-3489-1B68-0.1F6468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7A14F-8A61-33FE-F4CC-0.CFFBB76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9250F-4DC9-10E2-1AE3-0.AD043416}"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2274</v>
      </c>
      <c r="B1" s="2618" t="s">
        <v>2275</v>
      </c>
      <c r="C1" s="2619" t="s">
        <v>2276</v>
      </c>
      <c r="D1" s="2620"/>
      <c r="E1" s="838" t="s">
        <v>2277</v>
      </c>
    </row>
    <row customHeight="1" ht="11.25">
      <c r="A2" s="2621"/>
      <c r="B2" s="767" t="s">
        <v>26</v>
      </c>
      <c r="C2" s="755"/>
      <c r="D2" s="766"/>
      <c r="E2" s="838"/>
    </row>
    <row customHeight="1" ht="11.25">
      <c r="A3" s="2622"/>
      <c r="B3" s="2623" t="s">
        <v>33</v>
      </c>
      <c r="C3" s="755"/>
      <c r="D3" s="766"/>
      <c r="E3" s="838"/>
    </row>
    <row customHeight="1" ht="11.25">
      <c r="A4" s="2624"/>
      <c r="B4" s="768" t="s">
        <v>1700</v>
      </c>
      <c r="C4" s="755"/>
      <c r="D4" s="766"/>
      <c r="E4" s="838"/>
    </row>
    <row customHeight="1" ht="11.25">
      <c r="A5" s="2625"/>
      <c r="B5" s="768" t="s">
        <v>1694</v>
      </c>
      <c r="C5" s="2626" t="s">
        <v>2041</v>
      </c>
      <c r="D5" s="2627" t="s">
        <v>2278</v>
      </c>
      <c r="E5" s="838"/>
    </row>
    <row s="1852" customFormat="1" customHeight="1" ht="11.25">
      <c r="A6" s="2628"/>
      <c r="B6" s="768" t="s">
        <v>1704</v>
      </c>
      <c r="C6" s="755"/>
      <c r="D6" s="766"/>
      <c r="E6" s="838"/>
    </row>
    <row customHeight="1" ht="11.25">
      <c r="A7" s="2629"/>
      <c r="B7" s="768" t="s">
        <v>1711</v>
      </c>
      <c r="C7" s="755"/>
      <c r="D7" s="766"/>
      <c r="E7" s="838"/>
    </row>
    <row customHeight="1" ht="11.25">
      <c r="A8" s="758"/>
      <c r="B8" s="768" t="s">
        <v>1707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D5EC-9316-06DA-BB62-0.BFF7F4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BB3DC-307E-0F77-A159-0.A0AB09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6803D-5908-5CDB-A9E5-0.AE1237DD}" mc:Ignorable="x14ac xr xr2 xr3">
  <sheetPr>
    <tabColor rgb="FFFFCC99"/>
  </sheetPr>
  <dimension ref="A1:I53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2279</v>
      </c>
      <c r="B1" s="70" t="s">
        <v>2280</v>
      </c>
      <c r="C1" s="70" t="s">
        <v>2281</v>
      </c>
      <c r="D1" s="70" t="s">
        <v>2282</v>
      </c>
      <c r="E1" s="70" t="s">
        <v>2283</v>
      </c>
      <c r="F1" s="70" t="s">
        <v>2284</v>
      </c>
      <c r="G1" s="70" t="s">
        <v>2285</v>
      </c>
      <c r="H1" s="70" t="s">
        <v>2286</v>
      </c>
      <c r="I1" s="70" t="s">
        <v>2287</v>
      </c>
    </row>
    <row customHeight="1" ht="11.25">
      <c r="A2" s="1852" t="s">
        <v>2288</v>
      </c>
      <c r="B2" s="1852" t="s">
        <v>16</v>
      </c>
      <c r="C2" s="1852" t="s">
        <v>2289</v>
      </c>
      <c r="D2" s="1852" t="s">
        <v>2290</v>
      </c>
      <c r="E2" s="1852" t="s">
        <v>2291</v>
      </c>
      <c r="F2" s="1852" t="s">
        <v>2292</v>
      </c>
      <c r="G2" s="1852" t="s">
        <v>28</v>
      </c>
      <c r="H2" s="1852" t="s">
        <v>28</v>
      </c>
      <c r="I2" s="1852" t="s">
        <v>843</v>
      </c>
    </row>
    <row customHeight="1" ht="11.25">
      <c r="A3" s="1852" t="s">
        <v>2288</v>
      </c>
      <c r="B3" s="1852" t="s">
        <v>16</v>
      </c>
      <c r="C3" s="1852" t="s">
        <v>2293</v>
      </c>
      <c r="D3" s="1852" t="s">
        <v>2294</v>
      </c>
      <c r="E3" s="1852" t="s">
        <v>2295</v>
      </c>
      <c r="F3" s="1852" t="s">
        <v>2296</v>
      </c>
      <c r="G3" s="1852" t="s">
        <v>28</v>
      </c>
      <c r="H3" s="1852" t="s">
        <v>28</v>
      </c>
      <c r="I3" s="1852" t="s">
        <v>843</v>
      </c>
    </row>
    <row customHeight="1" ht="11.25">
      <c r="A4" s="1852" t="s">
        <v>2288</v>
      </c>
      <c r="B4" s="1852" t="s">
        <v>16</v>
      </c>
      <c r="C4" s="1852" t="s">
        <v>2297</v>
      </c>
      <c r="D4" s="1852" t="s">
        <v>2298</v>
      </c>
      <c r="E4" s="1852" t="s">
        <v>2299</v>
      </c>
      <c r="F4" s="1852" t="s">
        <v>2300</v>
      </c>
      <c r="G4" s="1852" t="s">
        <v>28</v>
      </c>
      <c r="H4" s="1852" t="s">
        <v>28</v>
      </c>
      <c r="I4" s="1852" t="s">
        <v>843</v>
      </c>
    </row>
    <row customHeight="1" ht="11.25">
      <c r="A5" s="1852" t="s">
        <v>2288</v>
      </c>
      <c r="B5" s="1852" t="s">
        <v>16</v>
      </c>
      <c r="C5" s="1852" t="s">
        <v>2301</v>
      </c>
      <c r="D5" s="1852" t="s">
        <v>2302</v>
      </c>
      <c r="E5" s="1852" t="s">
        <v>2291</v>
      </c>
      <c r="F5" s="1852" t="s">
        <v>2296</v>
      </c>
      <c r="G5" s="1852" t="s">
        <v>28</v>
      </c>
      <c r="H5" s="1852" t="s">
        <v>28</v>
      </c>
      <c r="I5" s="1852" t="s">
        <v>843</v>
      </c>
    </row>
    <row customHeight="1" ht="11.25">
      <c r="A6" s="1852" t="s">
        <v>2288</v>
      </c>
      <c r="B6" s="1852" t="s">
        <v>16</v>
      </c>
      <c r="C6" s="1852" t="s">
        <v>2303</v>
      </c>
      <c r="D6" s="1852" t="s">
        <v>2304</v>
      </c>
      <c r="E6" s="1852" t="s">
        <v>2305</v>
      </c>
      <c r="F6" s="1852" t="s">
        <v>2306</v>
      </c>
      <c r="G6" s="1852" t="s">
        <v>2307</v>
      </c>
      <c r="H6" s="1852" t="s">
        <v>28</v>
      </c>
      <c r="I6" s="1852" t="s">
        <v>843</v>
      </c>
    </row>
    <row customHeight="1" ht="11.25">
      <c r="A7" s="1852" t="s">
        <v>2288</v>
      </c>
      <c r="B7" s="1852" t="s">
        <v>16</v>
      </c>
      <c r="C7" s="1852" t="s">
        <v>2308</v>
      </c>
      <c r="D7" s="1852" t="s">
        <v>2309</v>
      </c>
      <c r="E7" s="1852" t="s">
        <v>2310</v>
      </c>
      <c r="F7" s="1852" t="s">
        <v>2311</v>
      </c>
      <c r="G7" s="1852" t="s">
        <v>2312</v>
      </c>
      <c r="H7" s="1852" t="s">
        <v>28</v>
      </c>
      <c r="I7" s="1852" t="s">
        <v>843</v>
      </c>
    </row>
    <row customHeight="1" ht="11.25">
      <c r="A8" s="1852" t="s">
        <v>2288</v>
      </c>
      <c r="B8" s="1852" t="s">
        <v>16</v>
      </c>
      <c r="C8" s="1852" t="s">
        <v>2313</v>
      </c>
      <c r="D8" s="1852" t="s">
        <v>2314</v>
      </c>
      <c r="E8" s="1852" t="s">
        <v>2315</v>
      </c>
      <c r="F8" s="1852" t="s">
        <v>52</v>
      </c>
      <c r="G8" s="1852" t="s">
        <v>28</v>
      </c>
      <c r="H8" s="1852" t="s">
        <v>28</v>
      </c>
      <c r="I8" s="1852" t="s">
        <v>843</v>
      </c>
    </row>
    <row customHeight="1" ht="11.25">
      <c r="A9" s="1852" t="s">
        <v>2288</v>
      </c>
      <c r="B9" s="1852" t="s">
        <v>16</v>
      </c>
      <c r="C9" s="1852" t="s">
        <v>2316</v>
      </c>
      <c r="D9" s="1852" t="s">
        <v>2317</v>
      </c>
      <c r="E9" s="1852" t="s">
        <v>2318</v>
      </c>
      <c r="F9" s="1852" t="s">
        <v>2319</v>
      </c>
      <c r="G9" s="1852" t="s">
        <v>2320</v>
      </c>
      <c r="H9" s="1852" t="s">
        <v>28</v>
      </c>
      <c r="I9" s="1852" t="s">
        <v>843</v>
      </c>
    </row>
    <row customHeight="1" ht="11.25">
      <c r="A10" s="1852" t="s">
        <v>2288</v>
      </c>
      <c r="B10" s="1852" t="s">
        <v>16</v>
      </c>
      <c r="C10" s="1852" t="s">
        <v>2321</v>
      </c>
      <c r="D10" s="1852" t="s">
        <v>2322</v>
      </c>
      <c r="E10" s="1852" t="s">
        <v>2323</v>
      </c>
      <c r="F10" s="1852" t="s">
        <v>2324</v>
      </c>
      <c r="G10" s="1852" t="s">
        <v>28</v>
      </c>
      <c r="H10" s="1852" t="s">
        <v>28</v>
      </c>
      <c r="I10" s="1852" t="s">
        <v>843</v>
      </c>
    </row>
    <row customHeight="1" ht="11.25">
      <c r="A11" s="1852" t="s">
        <v>2288</v>
      </c>
      <c r="B11" s="1852" t="s">
        <v>16</v>
      </c>
      <c r="C11" s="1852" t="s">
        <v>2325</v>
      </c>
      <c r="D11" s="1852" t="s">
        <v>2326</v>
      </c>
      <c r="E11" s="1852" t="s">
        <v>2327</v>
      </c>
      <c r="F11" s="1852" t="s">
        <v>2328</v>
      </c>
      <c r="G11" s="1852" t="s">
        <v>2329</v>
      </c>
      <c r="H11" s="1852" t="s">
        <v>28</v>
      </c>
      <c r="I11" s="1852" t="s">
        <v>843</v>
      </c>
    </row>
    <row customHeight="1" ht="11.25">
      <c r="A12" s="1852" t="s">
        <v>2288</v>
      </c>
      <c r="B12" s="1852" t="s">
        <v>16</v>
      </c>
      <c r="C12" s="1852" t="s">
        <v>2330</v>
      </c>
      <c r="D12" s="1852" t="s">
        <v>2331</v>
      </c>
      <c r="E12" s="1852" t="s">
        <v>2332</v>
      </c>
      <c r="F12" s="1852" t="s">
        <v>2319</v>
      </c>
      <c r="G12" s="1852" t="s">
        <v>28</v>
      </c>
      <c r="H12" s="1852" t="s">
        <v>28</v>
      </c>
      <c r="I12" s="1852" t="s">
        <v>843</v>
      </c>
    </row>
    <row customHeight="1" ht="11.25">
      <c r="A13" s="1852" t="s">
        <v>2288</v>
      </c>
      <c r="B13" s="1852" t="s">
        <v>16</v>
      </c>
      <c r="C13" s="1852" t="s">
        <v>2333</v>
      </c>
      <c r="D13" s="1852" t="s">
        <v>2334</v>
      </c>
      <c r="E13" s="1852" t="s">
        <v>2335</v>
      </c>
      <c r="F13" s="1852" t="s">
        <v>2336</v>
      </c>
      <c r="G13" s="1852" t="s">
        <v>28</v>
      </c>
      <c r="H13" s="1852" t="s">
        <v>28</v>
      </c>
      <c r="I13" s="1852" t="s">
        <v>843</v>
      </c>
    </row>
    <row customHeight="1" ht="11.25">
      <c r="A14" s="1852" t="s">
        <v>2288</v>
      </c>
      <c r="B14" s="1852" t="s">
        <v>16</v>
      </c>
      <c r="C14" s="1852" t="s">
        <v>2337</v>
      </c>
      <c r="D14" s="1852" t="s">
        <v>2334</v>
      </c>
      <c r="E14" s="1852" t="s">
        <v>2335</v>
      </c>
      <c r="F14" s="1852" t="s">
        <v>2338</v>
      </c>
      <c r="G14" s="1852" t="s">
        <v>28</v>
      </c>
      <c r="H14" s="1852" t="s">
        <v>28</v>
      </c>
      <c r="I14" s="1852" t="s">
        <v>843</v>
      </c>
    </row>
    <row customHeight="1" ht="11.25">
      <c r="A15" s="1852" t="s">
        <v>2288</v>
      </c>
      <c r="B15" s="1852" t="s">
        <v>16</v>
      </c>
      <c r="C15" s="1852" t="s">
        <v>2339</v>
      </c>
      <c r="D15" s="1852" t="s">
        <v>2340</v>
      </c>
      <c r="E15" s="1852" t="s">
        <v>2341</v>
      </c>
      <c r="F15" s="1852" t="s">
        <v>2342</v>
      </c>
      <c r="G15" s="1852" t="s">
        <v>2343</v>
      </c>
      <c r="H15" s="1852" t="s">
        <v>28</v>
      </c>
      <c r="I15" s="1852" t="s">
        <v>843</v>
      </c>
    </row>
    <row customHeight="1" ht="11.25">
      <c r="A16" s="1852" t="s">
        <v>2288</v>
      </c>
      <c r="B16" s="1852" t="s">
        <v>16</v>
      </c>
      <c r="C16" s="1852" t="s">
        <v>2344</v>
      </c>
      <c r="D16" s="1852" t="s">
        <v>2345</v>
      </c>
      <c r="E16" s="1852" t="s">
        <v>2346</v>
      </c>
      <c r="F16" s="1852" t="s">
        <v>2347</v>
      </c>
      <c r="G16" s="1852" t="s">
        <v>28</v>
      </c>
      <c r="H16" s="1852" t="s">
        <v>28</v>
      </c>
      <c r="I16" s="1852" t="s">
        <v>843</v>
      </c>
    </row>
    <row customHeight="1" ht="11.25">
      <c r="A17" s="1852" t="s">
        <v>2288</v>
      </c>
      <c r="B17" s="1852" t="s">
        <v>16</v>
      </c>
      <c r="C17" s="1852" t="s">
        <v>2348</v>
      </c>
      <c r="D17" s="1852" t="s">
        <v>2349</v>
      </c>
      <c r="E17" s="1852" t="s">
        <v>2350</v>
      </c>
      <c r="F17" s="1852" t="s">
        <v>2328</v>
      </c>
      <c r="G17" s="1852" t="s">
        <v>28</v>
      </c>
      <c r="H17" s="1852" t="s">
        <v>28</v>
      </c>
      <c r="I17" s="1852" t="s">
        <v>843</v>
      </c>
    </row>
    <row customHeight="1" ht="11.25">
      <c r="A18" s="1852" t="s">
        <v>2288</v>
      </c>
      <c r="B18" s="1852" t="s">
        <v>16</v>
      </c>
      <c r="C18" s="1852" t="s">
        <v>2351</v>
      </c>
      <c r="D18" s="1852" t="s">
        <v>2352</v>
      </c>
      <c r="E18" s="1852" t="s">
        <v>2353</v>
      </c>
      <c r="F18" s="1852" t="s">
        <v>2354</v>
      </c>
      <c r="G18" s="1852" t="s">
        <v>28</v>
      </c>
      <c r="H18" s="1852" t="s">
        <v>28</v>
      </c>
      <c r="I18" s="1852" t="s">
        <v>843</v>
      </c>
    </row>
    <row customHeight="1" ht="11.25">
      <c r="A19" s="1852" t="s">
        <v>2288</v>
      </c>
      <c r="B19" s="1852" t="s">
        <v>16</v>
      </c>
      <c r="C19" s="1852" t="s">
        <v>2355</v>
      </c>
      <c r="D19" s="1852" t="s">
        <v>2356</v>
      </c>
      <c r="E19" s="1852" t="s">
        <v>2357</v>
      </c>
      <c r="F19" s="1852" t="s">
        <v>2358</v>
      </c>
      <c r="G19" s="1852" t="s">
        <v>28</v>
      </c>
      <c r="H19" s="1852" t="s">
        <v>28</v>
      </c>
      <c r="I19" s="1852" t="s">
        <v>843</v>
      </c>
    </row>
    <row customHeight="1" ht="11.25">
      <c r="A20" s="1852" t="s">
        <v>2288</v>
      </c>
      <c r="B20" s="1852" t="s">
        <v>16</v>
      </c>
      <c r="C20" s="1852" t="s">
        <v>2359</v>
      </c>
      <c r="D20" s="1852" t="s">
        <v>2360</v>
      </c>
      <c r="E20" s="1852" t="s">
        <v>2361</v>
      </c>
      <c r="F20" s="1852" t="s">
        <v>2362</v>
      </c>
      <c r="G20" s="1852" t="s">
        <v>28</v>
      </c>
      <c r="H20" s="1852" t="s">
        <v>28</v>
      </c>
      <c r="I20" s="1852" t="s">
        <v>843</v>
      </c>
    </row>
    <row customHeight="1" ht="11.25">
      <c r="A21" s="1852" t="s">
        <v>2288</v>
      </c>
      <c r="B21" s="1852" t="s">
        <v>16</v>
      </c>
      <c r="C21" s="1852" t="s">
        <v>2363</v>
      </c>
      <c r="D21" s="1852" t="s">
        <v>2364</v>
      </c>
      <c r="E21" s="1852" t="s">
        <v>2365</v>
      </c>
      <c r="F21" s="1852" t="s">
        <v>2366</v>
      </c>
      <c r="G21" s="1852" t="s">
        <v>28</v>
      </c>
      <c r="H21" s="1852" t="s">
        <v>28</v>
      </c>
      <c r="I21" s="1852" t="s">
        <v>843</v>
      </c>
    </row>
    <row customHeight="1" ht="11.25">
      <c r="A22" s="1852" t="s">
        <v>2288</v>
      </c>
      <c r="B22" s="1852" t="s">
        <v>16</v>
      </c>
      <c r="C22" s="1852" t="s">
        <v>2367</v>
      </c>
      <c r="D22" s="1852" t="s">
        <v>2368</v>
      </c>
      <c r="E22" s="1852" t="s">
        <v>2369</v>
      </c>
      <c r="F22" s="1852" t="s">
        <v>2370</v>
      </c>
      <c r="G22" s="1852" t="s">
        <v>2371</v>
      </c>
      <c r="H22" s="1852" t="s">
        <v>28</v>
      </c>
      <c r="I22" s="1852" t="s">
        <v>843</v>
      </c>
    </row>
    <row customHeight="1" ht="11.25">
      <c r="A23" s="1852" t="s">
        <v>2288</v>
      </c>
      <c r="B23" s="1852" t="s">
        <v>16</v>
      </c>
      <c r="C23" s="1852" t="s">
        <v>2372</v>
      </c>
      <c r="D23" s="1852" t="s">
        <v>2373</v>
      </c>
      <c r="E23" s="1852" t="s">
        <v>2374</v>
      </c>
      <c r="F23" s="1852" t="s">
        <v>2375</v>
      </c>
      <c r="G23" s="1852" t="s">
        <v>28</v>
      </c>
      <c r="H23" s="1852" t="s">
        <v>28</v>
      </c>
      <c r="I23" s="1852" t="s">
        <v>843</v>
      </c>
    </row>
    <row customHeight="1" ht="11.25">
      <c r="A24" s="1852" t="s">
        <v>2288</v>
      </c>
      <c r="B24" s="1852" t="s">
        <v>16</v>
      </c>
      <c r="C24" s="1852" t="s">
        <v>2376</v>
      </c>
      <c r="D24" s="1852" t="s">
        <v>2377</v>
      </c>
      <c r="E24" s="1852" t="s">
        <v>2378</v>
      </c>
      <c r="F24" s="1852" t="s">
        <v>52</v>
      </c>
      <c r="G24" s="1852" t="s">
        <v>2379</v>
      </c>
      <c r="H24" s="1852" t="s">
        <v>28</v>
      </c>
      <c r="I24" s="1852" t="s">
        <v>843</v>
      </c>
    </row>
    <row customHeight="1" ht="11.25">
      <c r="A25" s="1852" t="s">
        <v>2288</v>
      </c>
      <c r="B25" s="1852" t="s">
        <v>16</v>
      </c>
      <c r="C25" s="1852" t="s">
        <v>2380</v>
      </c>
      <c r="D25" s="1852" t="s">
        <v>2381</v>
      </c>
      <c r="E25" s="1852" t="s">
        <v>2382</v>
      </c>
      <c r="F25" s="1852" t="s">
        <v>2370</v>
      </c>
      <c r="G25" s="1852" t="s">
        <v>2383</v>
      </c>
      <c r="H25" s="1852" t="s">
        <v>28</v>
      </c>
      <c r="I25" s="1852" t="s">
        <v>843</v>
      </c>
    </row>
    <row customHeight="1" ht="11.25">
      <c r="A26" s="1852" t="s">
        <v>2288</v>
      </c>
      <c r="B26" s="1852" t="s">
        <v>16</v>
      </c>
      <c r="C26" s="1852" t="s">
        <v>2384</v>
      </c>
      <c r="D26" s="1852" t="s">
        <v>2385</v>
      </c>
      <c r="E26" s="1852" t="s">
        <v>2386</v>
      </c>
      <c r="F26" s="1852" t="s">
        <v>2370</v>
      </c>
      <c r="G26" s="1852" t="s">
        <v>28</v>
      </c>
      <c r="H26" s="1852" t="s">
        <v>28</v>
      </c>
      <c r="I26" s="1852" t="s">
        <v>843</v>
      </c>
    </row>
    <row customHeight="1" ht="11.25">
      <c r="A27" s="1852" t="s">
        <v>2288</v>
      </c>
      <c r="B27" s="1852" t="s">
        <v>16</v>
      </c>
      <c r="C27" s="1852" t="s">
        <v>2387</v>
      </c>
      <c r="D27" s="1852" t="s">
        <v>2388</v>
      </c>
      <c r="E27" s="1852" t="s">
        <v>2389</v>
      </c>
      <c r="F27" s="1852" t="s">
        <v>2390</v>
      </c>
      <c r="G27" s="1852" t="s">
        <v>2391</v>
      </c>
      <c r="H27" s="1852" t="s">
        <v>28</v>
      </c>
      <c r="I27" s="1852" t="s">
        <v>843</v>
      </c>
    </row>
    <row customHeight="1" ht="11.25">
      <c r="A28" s="1852" t="s">
        <v>2288</v>
      </c>
      <c r="B28" s="1852" t="s">
        <v>16</v>
      </c>
      <c r="C28" s="1852" t="s">
        <v>2392</v>
      </c>
      <c r="D28" s="1852" t="s">
        <v>2393</v>
      </c>
      <c r="E28" s="1852" t="s">
        <v>2394</v>
      </c>
      <c r="F28" s="1852" t="s">
        <v>2395</v>
      </c>
      <c r="G28" s="1852" t="s">
        <v>2396</v>
      </c>
      <c r="H28" s="1852" t="s">
        <v>28</v>
      </c>
      <c r="I28" s="1852" t="s">
        <v>843</v>
      </c>
    </row>
    <row customHeight="1" ht="11.25">
      <c r="A29" s="1852" t="s">
        <v>2288</v>
      </c>
      <c r="B29" s="1852" t="s">
        <v>16</v>
      </c>
      <c r="C29" s="1852" t="s">
        <v>2397</v>
      </c>
      <c r="D29" s="1852" t="s">
        <v>2398</v>
      </c>
      <c r="E29" s="1852" t="s">
        <v>2399</v>
      </c>
      <c r="F29" s="1852" t="s">
        <v>2370</v>
      </c>
      <c r="G29" s="1852" t="s">
        <v>28</v>
      </c>
      <c r="H29" s="1852" t="s">
        <v>28</v>
      </c>
      <c r="I29" s="1852" t="s">
        <v>843</v>
      </c>
    </row>
    <row customHeight="1" ht="11.25">
      <c r="A30" s="1852" t="s">
        <v>2288</v>
      </c>
      <c r="B30" s="1852" t="s">
        <v>16</v>
      </c>
      <c r="C30" s="1852" t="s">
        <v>2400</v>
      </c>
      <c r="D30" s="1852" t="s">
        <v>2401</v>
      </c>
      <c r="E30" s="1852" t="s">
        <v>2402</v>
      </c>
      <c r="F30" s="1852" t="s">
        <v>2403</v>
      </c>
      <c r="G30" s="1852" t="s">
        <v>28</v>
      </c>
      <c r="H30" s="1852" t="s">
        <v>28</v>
      </c>
      <c r="I30" s="1852" t="s">
        <v>843</v>
      </c>
    </row>
    <row customHeight="1" ht="11.25">
      <c r="A31" s="1852" t="s">
        <v>2288</v>
      </c>
      <c r="B31" s="1852" t="s">
        <v>16</v>
      </c>
      <c r="C31" s="1852" t="s">
        <v>2404</v>
      </c>
      <c r="D31" s="1852" t="s">
        <v>2405</v>
      </c>
      <c r="E31" s="1852" t="s">
        <v>2406</v>
      </c>
      <c r="F31" s="1852" t="s">
        <v>2407</v>
      </c>
      <c r="G31" s="1852" t="s">
        <v>28</v>
      </c>
      <c r="H31" s="1852" t="s">
        <v>28</v>
      </c>
      <c r="I31" s="1852" t="s">
        <v>843</v>
      </c>
    </row>
    <row customHeight="1" ht="11.25">
      <c r="A32" s="1852" t="s">
        <v>2288</v>
      </c>
      <c r="B32" s="1852" t="s">
        <v>16</v>
      </c>
      <c r="C32" s="1852" t="s">
        <v>2408</v>
      </c>
      <c r="D32" s="1852" t="s">
        <v>2409</v>
      </c>
      <c r="E32" s="1852" t="s">
        <v>2410</v>
      </c>
      <c r="F32" s="1852" t="s">
        <v>2411</v>
      </c>
      <c r="G32" s="1852" t="s">
        <v>28</v>
      </c>
      <c r="H32" s="1852" t="s">
        <v>28</v>
      </c>
      <c r="I32" s="1852" t="s">
        <v>843</v>
      </c>
    </row>
    <row customHeight="1" ht="11.25">
      <c r="A33" s="1852" t="s">
        <v>2288</v>
      </c>
      <c r="B33" s="1852" t="s">
        <v>16</v>
      </c>
      <c r="C33" s="1852" t="s">
        <v>2412</v>
      </c>
      <c r="D33" s="1852" t="s">
        <v>2413</v>
      </c>
      <c r="E33" s="1852" t="s">
        <v>2414</v>
      </c>
      <c r="F33" s="1852" t="s">
        <v>2319</v>
      </c>
      <c r="G33" s="1852" t="s">
        <v>2415</v>
      </c>
      <c r="H33" s="1852" t="s">
        <v>28</v>
      </c>
      <c r="I33" s="1852" t="s">
        <v>843</v>
      </c>
    </row>
    <row customHeight="1" ht="11.25">
      <c r="A34" s="1852" t="s">
        <v>2288</v>
      </c>
      <c r="B34" s="1852" t="s">
        <v>16</v>
      </c>
      <c r="C34" s="1852" t="s">
        <v>2416</v>
      </c>
      <c r="D34" s="1852" t="s">
        <v>2417</v>
      </c>
      <c r="E34" s="1852" t="s">
        <v>2418</v>
      </c>
      <c r="F34" s="1852" t="s">
        <v>2419</v>
      </c>
      <c r="G34" s="1852" t="s">
        <v>2420</v>
      </c>
      <c r="H34" s="1852" t="s">
        <v>28</v>
      </c>
      <c r="I34" s="1852" t="s">
        <v>843</v>
      </c>
    </row>
    <row customHeight="1" ht="11.25">
      <c r="A35" s="1852" t="s">
        <v>2288</v>
      </c>
      <c r="B35" s="1852" t="s">
        <v>16</v>
      </c>
      <c r="C35" s="1852" t="s">
        <v>2421</v>
      </c>
      <c r="D35" s="1852" t="s">
        <v>2422</v>
      </c>
      <c r="E35" s="1852" t="s">
        <v>2423</v>
      </c>
      <c r="F35" s="1852" t="s">
        <v>2319</v>
      </c>
      <c r="G35" s="1852" t="s">
        <v>2424</v>
      </c>
      <c r="H35" s="1852" t="s">
        <v>28</v>
      </c>
      <c r="I35" s="1852" t="s">
        <v>843</v>
      </c>
    </row>
    <row customHeight="1" ht="11.25">
      <c r="A36" s="1852" t="s">
        <v>2288</v>
      </c>
      <c r="B36" s="1852" t="s">
        <v>16</v>
      </c>
      <c r="C36" s="1852" t="s">
        <v>2425</v>
      </c>
      <c r="D36" s="1852" t="s">
        <v>2426</v>
      </c>
      <c r="E36" s="1852" t="s">
        <v>2427</v>
      </c>
      <c r="F36" s="1852" t="s">
        <v>2370</v>
      </c>
      <c r="G36" s="1852" t="s">
        <v>28</v>
      </c>
      <c r="H36" s="1852" t="s">
        <v>28</v>
      </c>
      <c r="I36" s="1852" t="s">
        <v>843</v>
      </c>
    </row>
    <row customHeight="1" ht="11.25">
      <c r="A37" s="1852" t="s">
        <v>2288</v>
      </c>
      <c r="B37" s="1852" t="s">
        <v>16</v>
      </c>
      <c r="C37" s="1852" t="s">
        <v>2428</v>
      </c>
      <c r="D37" s="1852" t="s">
        <v>2429</v>
      </c>
      <c r="E37" s="1852" t="s">
        <v>2430</v>
      </c>
      <c r="F37" s="1852" t="s">
        <v>2370</v>
      </c>
      <c r="G37" s="1852" t="s">
        <v>2307</v>
      </c>
      <c r="H37" s="1852" t="s">
        <v>28</v>
      </c>
      <c r="I37" s="1852" t="s">
        <v>843</v>
      </c>
    </row>
    <row customHeight="1" ht="11.25">
      <c r="A38" s="1852" t="s">
        <v>2288</v>
      </c>
      <c r="B38" s="1852" t="s">
        <v>16</v>
      </c>
      <c r="C38" s="1852" t="s">
        <v>2431</v>
      </c>
      <c r="D38" s="1852" t="s">
        <v>2432</v>
      </c>
      <c r="E38" s="1852" t="s">
        <v>2433</v>
      </c>
      <c r="F38" s="1852" t="s">
        <v>2338</v>
      </c>
      <c r="G38" s="1852" t="s">
        <v>28</v>
      </c>
      <c r="H38" s="1852" t="s">
        <v>28</v>
      </c>
      <c r="I38" s="1852" t="s">
        <v>843</v>
      </c>
    </row>
    <row customHeight="1" ht="11.25">
      <c r="A39" s="1852" t="s">
        <v>2288</v>
      </c>
      <c r="B39" s="1852" t="s">
        <v>16</v>
      </c>
      <c r="C39" s="1852" t="s">
        <v>2434</v>
      </c>
      <c r="D39" s="1852" t="s">
        <v>2435</v>
      </c>
      <c r="E39" s="1852" t="s">
        <v>2436</v>
      </c>
      <c r="F39" s="1852" t="s">
        <v>2328</v>
      </c>
      <c r="G39" s="1852" t="s">
        <v>28</v>
      </c>
      <c r="H39" s="1852" t="s">
        <v>28</v>
      </c>
      <c r="I39" s="1852" t="s">
        <v>843</v>
      </c>
    </row>
    <row customHeight="1" ht="11.25">
      <c r="A40" s="1852" t="s">
        <v>2288</v>
      </c>
      <c r="B40" s="1852" t="s">
        <v>16</v>
      </c>
      <c r="C40" s="1852" t="s">
        <v>2437</v>
      </c>
      <c r="D40" s="1852" t="s">
        <v>2438</v>
      </c>
      <c r="E40" s="1852" t="s">
        <v>2439</v>
      </c>
      <c r="F40" s="1852" t="s">
        <v>2440</v>
      </c>
      <c r="G40" s="1852" t="s">
        <v>28</v>
      </c>
      <c r="H40" s="1852" t="s">
        <v>28</v>
      </c>
      <c r="I40" s="1852" t="s">
        <v>843</v>
      </c>
    </row>
    <row customHeight="1" ht="11.25">
      <c r="A41" s="1852" t="s">
        <v>2288</v>
      </c>
      <c r="B41" s="1852" t="s">
        <v>16</v>
      </c>
      <c r="C41" s="1852" t="s">
        <v>2441</v>
      </c>
      <c r="D41" s="1852" t="s">
        <v>2442</v>
      </c>
      <c r="E41" s="1852" t="s">
        <v>2443</v>
      </c>
      <c r="F41" s="1852" t="s">
        <v>611</v>
      </c>
      <c r="G41" s="1852" t="s">
        <v>2444</v>
      </c>
      <c r="H41" s="1852" t="s">
        <v>28</v>
      </c>
      <c r="I41" s="1852" t="s">
        <v>843</v>
      </c>
    </row>
    <row customHeight="1" ht="11.25">
      <c r="A42" s="1852" t="s">
        <v>2288</v>
      </c>
      <c r="B42" s="1852" t="s">
        <v>16</v>
      </c>
      <c r="C42" s="1852" t="s">
        <v>2445</v>
      </c>
      <c r="D42" s="1852" t="s">
        <v>2446</v>
      </c>
      <c r="E42" s="1852" t="s">
        <v>2447</v>
      </c>
      <c r="F42" s="1852" t="s">
        <v>611</v>
      </c>
      <c r="G42" s="1852" t="s">
        <v>2448</v>
      </c>
      <c r="H42" s="1852" t="s">
        <v>28</v>
      </c>
      <c r="I42" s="1852" t="s">
        <v>843</v>
      </c>
    </row>
    <row customHeight="1" ht="11.25">
      <c r="A43" s="1852" t="s">
        <v>2288</v>
      </c>
      <c r="B43" s="1852" t="s">
        <v>16</v>
      </c>
      <c r="C43" s="1852" t="s">
        <v>2449</v>
      </c>
      <c r="D43" s="1852" t="s">
        <v>2450</v>
      </c>
      <c r="E43" s="1852" t="s">
        <v>2451</v>
      </c>
      <c r="F43" s="1852" t="s">
        <v>2452</v>
      </c>
      <c r="G43" s="1852" t="s">
        <v>2453</v>
      </c>
      <c r="H43" s="1852" t="s">
        <v>28</v>
      </c>
      <c r="I43" s="1852" t="s">
        <v>843</v>
      </c>
    </row>
    <row customHeight="1" ht="11.25">
      <c r="A44" s="1852" t="s">
        <v>2288</v>
      </c>
      <c r="B44" s="1852" t="s">
        <v>16</v>
      </c>
      <c r="C44" s="1852" t="s">
        <v>2454</v>
      </c>
      <c r="D44" s="1852" t="s">
        <v>2455</v>
      </c>
      <c r="E44" s="1852" t="s">
        <v>2456</v>
      </c>
      <c r="F44" s="1852" t="s">
        <v>2457</v>
      </c>
      <c r="G44" s="1852" t="s">
        <v>28</v>
      </c>
      <c r="H44" s="1852" t="s">
        <v>28</v>
      </c>
      <c r="I44" s="1852" t="s">
        <v>843</v>
      </c>
    </row>
    <row customHeight="1" ht="11.25">
      <c r="A45" s="1852" t="s">
        <v>2288</v>
      </c>
      <c r="B45" s="1852" t="s">
        <v>16</v>
      </c>
      <c r="C45" s="1852" t="s">
        <v>2458</v>
      </c>
      <c r="D45" s="1852" t="s">
        <v>2459</v>
      </c>
      <c r="E45" s="1852" t="s">
        <v>2460</v>
      </c>
      <c r="F45" s="1852" t="s">
        <v>2452</v>
      </c>
      <c r="G45" s="1852" t="s">
        <v>2461</v>
      </c>
      <c r="H45" s="1852" t="s">
        <v>28</v>
      </c>
      <c r="I45" s="1852" t="s">
        <v>843</v>
      </c>
    </row>
    <row customHeight="1" ht="11.25">
      <c r="A46" s="1852" t="s">
        <v>2288</v>
      </c>
      <c r="B46" s="1852" t="s">
        <v>16</v>
      </c>
      <c r="C46" s="1852" t="s">
        <v>2462</v>
      </c>
      <c r="D46" s="1852" t="s">
        <v>2463</v>
      </c>
      <c r="E46" s="1852" t="s">
        <v>2464</v>
      </c>
      <c r="F46" s="1852" t="s">
        <v>2311</v>
      </c>
      <c r="G46" s="1852" t="s">
        <v>28</v>
      </c>
      <c r="H46" s="1852" t="s">
        <v>28</v>
      </c>
      <c r="I46" s="1852" t="s">
        <v>843</v>
      </c>
    </row>
    <row customHeight="1" ht="11.25">
      <c r="A47" s="1852" t="s">
        <v>2288</v>
      </c>
      <c r="B47" s="1852" t="s">
        <v>16</v>
      </c>
      <c r="C47" s="1852" t="s">
        <v>2465</v>
      </c>
      <c r="D47" s="1852" t="s">
        <v>2466</v>
      </c>
      <c r="E47" s="1852" t="s">
        <v>2467</v>
      </c>
      <c r="F47" s="1852" t="s">
        <v>2311</v>
      </c>
      <c r="G47" s="1852" t="s">
        <v>28</v>
      </c>
      <c r="H47" s="1852" t="s">
        <v>28</v>
      </c>
      <c r="I47" s="1852" t="s">
        <v>843</v>
      </c>
    </row>
    <row customHeight="1" ht="11.25">
      <c r="A48" s="1852" t="s">
        <v>2288</v>
      </c>
      <c r="B48" s="1852" t="s">
        <v>16</v>
      </c>
      <c r="C48" s="1852" t="s">
        <v>2468</v>
      </c>
      <c r="D48" s="1852" t="s">
        <v>2469</v>
      </c>
      <c r="E48" s="1852" t="s">
        <v>2470</v>
      </c>
      <c r="F48" s="1852" t="s">
        <v>2342</v>
      </c>
      <c r="G48" s="1852" t="s">
        <v>28</v>
      </c>
      <c r="H48" s="1852" t="s">
        <v>28</v>
      </c>
      <c r="I48" s="1852" t="s">
        <v>843</v>
      </c>
    </row>
    <row customHeight="1" ht="11.25">
      <c r="A49" s="1852" t="s">
        <v>2288</v>
      </c>
      <c r="B49" s="1852" t="s">
        <v>16</v>
      </c>
      <c r="C49" s="1852" t="s">
        <v>2471</v>
      </c>
      <c r="D49" s="1852" t="s">
        <v>2472</v>
      </c>
      <c r="E49" s="1852" t="s">
        <v>2473</v>
      </c>
      <c r="F49" s="1852" t="s">
        <v>2474</v>
      </c>
      <c r="G49" s="1852" t="s">
        <v>2475</v>
      </c>
      <c r="H49" s="1852" t="s">
        <v>28</v>
      </c>
      <c r="I49" s="1852" t="s">
        <v>843</v>
      </c>
    </row>
    <row customHeight="1" ht="11.25">
      <c r="A50" s="1852" t="s">
        <v>2288</v>
      </c>
      <c r="B50" s="1852" t="s">
        <v>16</v>
      </c>
      <c r="C50" s="1852" t="s">
        <v>2476</v>
      </c>
      <c r="D50" s="1852" t="s">
        <v>2477</v>
      </c>
      <c r="E50" s="1852" t="s">
        <v>2478</v>
      </c>
      <c r="F50" s="1852" t="s">
        <v>2474</v>
      </c>
      <c r="G50" s="1852" t="s">
        <v>2479</v>
      </c>
      <c r="H50" s="1852" t="s">
        <v>28</v>
      </c>
      <c r="I50" s="1852" t="s">
        <v>843</v>
      </c>
    </row>
    <row customHeight="1" ht="11.25">
      <c r="A51" s="1852" t="s">
        <v>2288</v>
      </c>
      <c r="B51" s="1852" t="s">
        <v>16</v>
      </c>
      <c r="C51" s="1852" t="s">
        <v>2480</v>
      </c>
      <c r="D51" s="1852" t="s">
        <v>2481</v>
      </c>
      <c r="E51" s="1852" t="s">
        <v>2482</v>
      </c>
      <c r="F51" s="1852" t="s">
        <v>2370</v>
      </c>
      <c r="G51" s="1852" t="s">
        <v>28</v>
      </c>
      <c r="H51" s="1852" t="s">
        <v>28</v>
      </c>
      <c r="I51" s="1852" t="s">
        <v>843</v>
      </c>
    </row>
    <row customHeight="1" ht="11.25">
      <c r="A52" s="1852" t="s">
        <v>2288</v>
      </c>
      <c r="B52" s="1852" t="s">
        <v>16</v>
      </c>
      <c r="C52" s="1852" t="s">
        <v>2483</v>
      </c>
      <c r="D52" s="1852" t="s">
        <v>2484</v>
      </c>
      <c r="E52" s="1852" t="s">
        <v>2485</v>
      </c>
      <c r="F52" s="1852" t="s">
        <v>2354</v>
      </c>
      <c r="G52" s="1852" t="s">
        <v>28</v>
      </c>
      <c r="H52" s="1852" t="s">
        <v>28</v>
      </c>
      <c r="I52" s="1852" t="s">
        <v>843</v>
      </c>
    </row>
    <row customHeight="1" ht="11.25">
      <c r="A53" s="1852" t="s">
        <v>2288</v>
      </c>
      <c r="B53" s="1852" t="s">
        <v>16</v>
      </c>
      <c r="C53" s="1852" t="s">
        <v>2486</v>
      </c>
      <c r="D53" s="1852" t="s">
        <v>2487</v>
      </c>
      <c r="E53" s="1852" t="s">
        <v>2488</v>
      </c>
      <c r="F53" s="1852" t="s">
        <v>2342</v>
      </c>
      <c r="G53" s="1852" t="s">
        <v>2489</v>
      </c>
      <c r="H53" s="1852" t="s">
        <v>28</v>
      </c>
      <c r="I53" s="1852" t="s">
        <v>843</v>
      </c>
    </row>
    <row customHeight="1" ht="11.25">
      <c r="A54" s="1852" t="s">
        <v>2288</v>
      </c>
      <c r="B54" s="1852" t="s">
        <v>16</v>
      </c>
      <c r="C54" s="1852" t="s">
        <v>2490</v>
      </c>
      <c r="D54" s="1852" t="s">
        <v>2491</v>
      </c>
      <c r="E54" s="1852" t="s">
        <v>2492</v>
      </c>
      <c r="F54" s="1852" t="s">
        <v>2296</v>
      </c>
      <c r="G54" s="1852" t="s">
        <v>28</v>
      </c>
      <c r="H54" s="1852" t="s">
        <v>28</v>
      </c>
      <c r="I54" s="1852" t="s">
        <v>843</v>
      </c>
    </row>
    <row customHeight="1" ht="11.25">
      <c r="A55" s="1852" t="s">
        <v>2288</v>
      </c>
      <c r="B55" s="1852" t="s">
        <v>16</v>
      </c>
      <c r="C55" s="1852" t="s">
        <v>2493</v>
      </c>
      <c r="D55" s="1852" t="s">
        <v>2494</v>
      </c>
      <c r="E55" s="1852" t="s">
        <v>2495</v>
      </c>
      <c r="F55" s="1852" t="s">
        <v>2496</v>
      </c>
      <c r="G55" s="1852" t="s">
        <v>2497</v>
      </c>
      <c r="H55" s="1852" t="s">
        <v>28</v>
      </c>
      <c r="I55" s="1852" t="s">
        <v>843</v>
      </c>
    </row>
    <row customHeight="1" ht="11.25">
      <c r="A56" s="1852" t="s">
        <v>2288</v>
      </c>
      <c r="B56" s="1852" t="s">
        <v>16</v>
      </c>
      <c r="C56" s="1852" t="s">
        <v>2498</v>
      </c>
      <c r="D56" s="1852" t="s">
        <v>2499</v>
      </c>
      <c r="E56" s="1852" t="s">
        <v>2500</v>
      </c>
      <c r="F56" s="1852" t="s">
        <v>2328</v>
      </c>
      <c r="G56" s="1852" t="s">
        <v>2501</v>
      </c>
      <c r="H56" s="1852" t="s">
        <v>28</v>
      </c>
      <c r="I56" s="1852" t="s">
        <v>843</v>
      </c>
    </row>
    <row customHeight="1" ht="11.25">
      <c r="A57" s="1852" t="s">
        <v>2288</v>
      </c>
      <c r="B57" s="1852" t="s">
        <v>16</v>
      </c>
      <c r="C57" s="1852" t="s">
        <v>2502</v>
      </c>
      <c r="D57" s="1852" t="s">
        <v>2503</v>
      </c>
      <c r="E57" s="1852" t="s">
        <v>2504</v>
      </c>
      <c r="F57" s="1852" t="s">
        <v>2505</v>
      </c>
      <c r="G57" s="1852" t="s">
        <v>28</v>
      </c>
      <c r="H57" s="1852" t="s">
        <v>28</v>
      </c>
      <c r="I57" s="1852" t="s">
        <v>843</v>
      </c>
    </row>
    <row customHeight="1" ht="11.25">
      <c r="A58" s="1852" t="s">
        <v>2288</v>
      </c>
      <c r="B58" s="1852" t="s">
        <v>16</v>
      </c>
      <c r="C58" s="1852" t="s">
        <v>2506</v>
      </c>
      <c r="D58" s="1852" t="s">
        <v>2507</v>
      </c>
      <c r="E58" s="1852" t="s">
        <v>2508</v>
      </c>
      <c r="F58" s="1852" t="s">
        <v>2452</v>
      </c>
      <c r="G58" s="1852" t="s">
        <v>28</v>
      </c>
      <c r="H58" s="1852" t="s">
        <v>28</v>
      </c>
      <c r="I58" s="1852" t="s">
        <v>843</v>
      </c>
    </row>
    <row customHeight="1" ht="11.25">
      <c r="A59" s="1852" t="s">
        <v>2288</v>
      </c>
      <c r="B59" s="1852" t="s">
        <v>16</v>
      </c>
      <c r="C59" s="1852" t="s">
        <v>2509</v>
      </c>
      <c r="D59" s="1852" t="s">
        <v>2510</v>
      </c>
      <c r="E59" s="1852" t="s">
        <v>2511</v>
      </c>
      <c r="F59" s="1852" t="s">
        <v>2512</v>
      </c>
      <c r="G59" s="1852" t="s">
        <v>28</v>
      </c>
      <c r="H59" s="1852" t="s">
        <v>28</v>
      </c>
      <c r="I59" s="1852" t="s">
        <v>843</v>
      </c>
    </row>
    <row customHeight="1" ht="11.25">
      <c r="A60" s="1852" t="s">
        <v>2288</v>
      </c>
      <c r="B60" s="1852" t="s">
        <v>16</v>
      </c>
      <c r="C60" s="1852" t="s">
        <v>2513</v>
      </c>
      <c r="D60" s="1852" t="s">
        <v>2514</v>
      </c>
      <c r="E60" s="1852" t="s">
        <v>2515</v>
      </c>
      <c r="F60" s="1852" t="s">
        <v>2452</v>
      </c>
      <c r="G60" s="1852" t="s">
        <v>28</v>
      </c>
      <c r="H60" s="1852" t="s">
        <v>28</v>
      </c>
      <c r="I60" s="1852" t="s">
        <v>843</v>
      </c>
    </row>
    <row customHeight="1" ht="11.25">
      <c r="A61" s="1852" t="s">
        <v>2288</v>
      </c>
      <c r="B61" s="1852" t="s">
        <v>16</v>
      </c>
      <c r="C61" s="1852" t="s">
        <v>2516</v>
      </c>
      <c r="D61" s="1852" t="s">
        <v>2517</v>
      </c>
      <c r="E61" s="1852" t="s">
        <v>2518</v>
      </c>
      <c r="F61" s="1852" t="s">
        <v>2519</v>
      </c>
      <c r="G61" s="1852" t="s">
        <v>28</v>
      </c>
      <c r="H61" s="1852" t="s">
        <v>28</v>
      </c>
      <c r="I61" s="1852" t="s">
        <v>843</v>
      </c>
    </row>
    <row customHeight="1" ht="11.25">
      <c r="A62" s="1852" t="s">
        <v>2288</v>
      </c>
      <c r="B62" s="1852" t="s">
        <v>16</v>
      </c>
      <c r="C62" s="1852" t="s">
        <v>2520</v>
      </c>
      <c r="D62" s="1852" t="s">
        <v>2521</v>
      </c>
      <c r="E62" s="1852" t="s">
        <v>2522</v>
      </c>
      <c r="F62" s="1852" t="s">
        <v>2296</v>
      </c>
      <c r="G62" s="1852" t="s">
        <v>2523</v>
      </c>
      <c r="H62" s="1852" t="s">
        <v>28</v>
      </c>
      <c r="I62" s="1852" t="s">
        <v>843</v>
      </c>
    </row>
    <row customHeight="1" ht="11.25">
      <c r="A63" s="1852" t="s">
        <v>2288</v>
      </c>
      <c r="B63" s="1852" t="s">
        <v>16</v>
      </c>
      <c r="C63" s="1852" t="s">
        <v>2524</v>
      </c>
      <c r="D63" s="1852" t="s">
        <v>2525</v>
      </c>
      <c r="E63" s="1852" t="s">
        <v>2526</v>
      </c>
      <c r="F63" s="1852" t="s">
        <v>2296</v>
      </c>
      <c r="G63" s="1852" t="s">
        <v>28</v>
      </c>
      <c r="H63" s="1852" t="s">
        <v>28</v>
      </c>
      <c r="I63" s="1852" t="s">
        <v>843</v>
      </c>
    </row>
    <row customHeight="1" ht="11.25">
      <c r="A64" s="1852" t="s">
        <v>2288</v>
      </c>
      <c r="B64" s="1852" t="s">
        <v>16</v>
      </c>
      <c r="C64" s="1852" t="s">
        <v>2527</v>
      </c>
      <c r="D64" s="1852" t="s">
        <v>2528</v>
      </c>
      <c r="E64" s="1852" t="s">
        <v>2529</v>
      </c>
      <c r="F64" s="1852" t="s">
        <v>2530</v>
      </c>
      <c r="G64" s="1852" t="s">
        <v>28</v>
      </c>
      <c r="H64" s="1852" t="s">
        <v>28</v>
      </c>
      <c r="I64" s="1852" t="s">
        <v>843</v>
      </c>
    </row>
    <row customHeight="1" ht="11.25">
      <c r="A65" s="1852" t="s">
        <v>2288</v>
      </c>
      <c r="B65" s="1852" t="s">
        <v>16</v>
      </c>
      <c r="C65" s="1852" t="s">
        <v>2531</v>
      </c>
      <c r="D65" s="1852" t="s">
        <v>2532</v>
      </c>
      <c r="E65" s="1852" t="s">
        <v>2533</v>
      </c>
      <c r="F65" s="1852" t="s">
        <v>2296</v>
      </c>
      <c r="G65" s="1852" t="s">
        <v>2534</v>
      </c>
      <c r="H65" s="1852" t="s">
        <v>28</v>
      </c>
      <c r="I65" s="1852" t="s">
        <v>843</v>
      </c>
    </row>
    <row customHeight="1" ht="11.25">
      <c r="A66" s="1852" t="s">
        <v>2288</v>
      </c>
      <c r="B66" s="1852" t="s">
        <v>16</v>
      </c>
      <c r="C66" s="1852" t="s">
        <v>2535</v>
      </c>
      <c r="D66" s="1852" t="s">
        <v>2536</v>
      </c>
      <c r="E66" s="1852" t="s">
        <v>2537</v>
      </c>
      <c r="F66" s="1852" t="s">
        <v>2296</v>
      </c>
      <c r="G66" s="1852" t="s">
        <v>2538</v>
      </c>
      <c r="H66" s="1852" t="s">
        <v>28</v>
      </c>
      <c r="I66" s="1852" t="s">
        <v>843</v>
      </c>
    </row>
    <row customHeight="1" ht="11.25">
      <c r="A67" s="1852" t="s">
        <v>2288</v>
      </c>
      <c r="B67" s="1852" t="s">
        <v>16</v>
      </c>
      <c r="C67" s="1852" t="s">
        <v>2539</v>
      </c>
      <c r="D67" s="1852" t="s">
        <v>2540</v>
      </c>
      <c r="E67" s="1852" t="s">
        <v>2541</v>
      </c>
      <c r="F67" s="1852" t="s">
        <v>2296</v>
      </c>
      <c r="G67" s="1852" t="s">
        <v>2534</v>
      </c>
      <c r="H67" s="1852" t="s">
        <v>28</v>
      </c>
      <c r="I67" s="1852" t="s">
        <v>843</v>
      </c>
    </row>
    <row customHeight="1" ht="11.25">
      <c r="A68" s="1852" t="s">
        <v>2288</v>
      </c>
      <c r="B68" s="1852" t="s">
        <v>16</v>
      </c>
      <c r="C68" s="1852" t="s">
        <v>2542</v>
      </c>
      <c r="D68" s="1852" t="s">
        <v>2543</v>
      </c>
      <c r="E68" s="1852" t="s">
        <v>2544</v>
      </c>
      <c r="F68" s="1852" t="s">
        <v>2354</v>
      </c>
      <c r="G68" s="1852" t="s">
        <v>28</v>
      </c>
      <c r="H68" s="1852" t="s">
        <v>28</v>
      </c>
      <c r="I68" s="1852" t="s">
        <v>843</v>
      </c>
    </row>
    <row customHeight="1" ht="11.25">
      <c r="A69" s="1852" t="s">
        <v>2288</v>
      </c>
      <c r="B69" s="1852" t="s">
        <v>16</v>
      </c>
      <c r="C69" s="1852" t="s">
        <v>13</v>
      </c>
      <c r="D69" s="1852" t="s">
        <v>47</v>
      </c>
      <c r="E69" s="1852" t="s">
        <v>50</v>
      </c>
      <c r="F69" s="1852" t="s">
        <v>52</v>
      </c>
      <c r="G69" s="1852" t="s">
        <v>2545</v>
      </c>
      <c r="H69" s="1852" t="s">
        <v>28</v>
      </c>
      <c r="I69" s="1852" t="s">
        <v>843</v>
      </c>
    </row>
    <row customHeight="1" ht="11.25">
      <c r="A70" s="1852" t="s">
        <v>2288</v>
      </c>
      <c r="B70" s="1852" t="s">
        <v>16</v>
      </c>
      <c r="C70" s="1852" t="s">
        <v>2546</v>
      </c>
      <c r="D70" s="1852" t="s">
        <v>2547</v>
      </c>
      <c r="E70" s="1852" t="s">
        <v>2548</v>
      </c>
      <c r="F70" s="1852" t="s">
        <v>2296</v>
      </c>
      <c r="G70" s="1852" t="s">
        <v>2549</v>
      </c>
      <c r="H70" s="1852" t="s">
        <v>28</v>
      </c>
      <c r="I70" s="1852" t="s">
        <v>843</v>
      </c>
    </row>
    <row customHeight="1" ht="11.25">
      <c r="A71" s="1852" t="s">
        <v>2288</v>
      </c>
      <c r="B71" s="1852" t="s">
        <v>16</v>
      </c>
      <c r="C71" s="1852" t="s">
        <v>2550</v>
      </c>
      <c r="D71" s="1852" t="s">
        <v>2551</v>
      </c>
      <c r="E71" s="1852" t="s">
        <v>2552</v>
      </c>
      <c r="F71" s="1852" t="s">
        <v>2512</v>
      </c>
      <c r="G71" s="1852" t="s">
        <v>28</v>
      </c>
      <c r="H71" s="1852" t="s">
        <v>28</v>
      </c>
      <c r="I71" s="1852" t="s">
        <v>843</v>
      </c>
    </row>
    <row customHeight="1" ht="11.25">
      <c r="A72" s="1852" t="s">
        <v>2288</v>
      </c>
      <c r="B72" s="1852" t="s">
        <v>16</v>
      </c>
      <c r="C72" s="1852" t="s">
        <v>2553</v>
      </c>
      <c r="D72" s="1852" t="s">
        <v>2554</v>
      </c>
      <c r="E72" s="1852" t="s">
        <v>2318</v>
      </c>
      <c r="F72" s="1852" t="s">
        <v>2555</v>
      </c>
      <c r="G72" s="1852" t="s">
        <v>28</v>
      </c>
      <c r="H72" s="1852" t="s">
        <v>28</v>
      </c>
      <c r="I72" s="1852" t="s">
        <v>843</v>
      </c>
    </row>
    <row customHeight="1" ht="11.25">
      <c r="A73" s="1852" t="s">
        <v>2288</v>
      </c>
      <c r="B73" s="1852" t="s">
        <v>16</v>
      </c>
      <c r="C73" s="1852" t="s">
        <v>2556</v>
      </c>
      <c r="D73" s="1852" t="s">
        <v>2557</v>
      </c>
      <c r="E73" s="1852" t="s">
        <v>2558</v>
      </c>
      <c r="F73" s="1852" t="s">
        <v>2296</v>
      </c>
      <c r="G73" s="1852" t="s">
        <v>28</v>
      </c>
      <c r="H73" s="1852" t="s">
        <v>28</v>
      </c>
      <c r="I73" s="1852" t="s">
        <v>843</v>
      </c>
    </row>
    <row customHeight="1" ht="11.25">
      <c r="A74" s="1852" t="s">
        <v>2288</v>
      </c>
      <c r="B74" s="1852" t="s">
        <v>16</v>
      </c>
      <c r="C74" s="1852" t="s">
        <v>2559</v>
      </c>
      <c r="D74" s="1852" t="s">
        <v>2560</v>
      </c>
      <c r="E74" s="1852" t="s">
        <v>2561</v>
      </c>
      <c r="F74" s="1852" t="s">
        <v>2370</v>
      </c>
      <c r="G74" s="1852" t="s">
        <v>2562</v>
      </c>
      <c r="H74" s="1852" t="s">
        <v>28</v>
      </c>
      <c r="I74" s="1852" t="s">
        <v>843</v>
      </c>
    </row>
    <row customHeight="1" ht="11.25">
      <c r="A75" s="1852" t="s">
        <v>2288</v>
      </c>
      <c r="B75" s="1852" t="s">
        <v>16</v>
      </c>
      <c r="C75" s="1852" t="s">
        <v>2563</v>
      </c>
      <c r="D75" s="1852" t="s">
        <v>2564</v>
      </c>
      <c r="E75" s="1852" t="s">
        <v>2565</v>
      </c>
      <c r="F75" s="1852" t="s">
        <v>2566</v>
      </c>
      <c r="G75" s="1852" t="s">
        <v>28</v>
      </c>
      <c r="H75" s="1852" t="s">
        <v>28</v>
      </c>
      <c r="I75" s="1852" t="s">
        <v>843</v>
      </c>
    </row>
    <row customHeight="1" ht="11.25">
      <c r="A76" s="1852" t="s">
        <v>2288</v>
      </c>
      <c r="B76" s="1852" t="s">
        <v>16</v>
      </c>
      <c r="C76" s="1852" t="s">
        <v>2567</v>
      </c>
      <c r="D76" s="1852" t="s">
        <v>2568</v>
      </c>
      <c r="E76" s="1852" t="s">
        <v>2569</v>
      </c>
      <c r="F76" s="1852" t="s">
        <v>2457</v>
      </c>
      <c r="G76" s="1852" t="s">
        <v>28</v>
      </c>
      <c r="H76" s="1852" t="s">
        <v>28</v>
      </c>
      <c r="I76" s="1852" t="s">
        <v>843</v>
      </c>
    </row>
    <row customHeight="1" ht="11.25">
      <c r="A77" s="1852" t="s">
        <v>2288</v>
      </c>
      <c r="B77" s="1852" t="s">
        <v>16</v>
      </c>
      <c r="C77" s="1852" t="s">
        <v>2570</v>
      </c>
      <c r="D77" s="1852" t="s">
        <v>2571</v>
      </c>
      <c r="E77" s="1852" t="s">
        <v>2572</v>
      </c>
      <c r="F77" s="1852" t="s">
        <v>2319</v>
      </c>
      <c r="G77" s="1852" t="s">
        <v>28</v>
      </c>
      <c r="H77" s="1852" t="s">
        <v>28</v>
      </c>
      <c r="I77" s="1852" t="s">
        <v>843</v>
      </c>
    </row>
    <row customHeight="1" ht="11.25">
      <c r="A78" s="1852" t="s">
        <v>2288</v>
      </c>
      <c r="B78" s="1852" t="s">
        <v>16</v>
      </c>
      <c r="C78" s="1852" t="s">
        <v>2573</v>
      </c>
      <c r="D78" s="1852" t="s">
        <v>2574</v>
      </c>
      <c r="E78" s="1852" t="s">
        <v>2365</v>
      </c>
      <c r="F78" s="1852" t="s">
        <v>2575</v>
      </c>
      <c r="G78" s="1852" t="s">
        <v>28</v>
      </c>
      <c r="H78" s="1852" t="s">
        <v>28</v>
      </c>
      <c r="I78" s="1852" t="s">
        <v>843</v>
      </c>
    </row>
    <row customHeight="1" ht="11.25">
      <c r="A79" s="1852" t="s">
        <v>2288</v>
      </c>
      <c r="B79" s="1852" t="s">
        <v>16</v>
      </c>
      <c r="C79" s="1852" t="s">
        <v>2576</v>
      </c>
      <c r="D79" s="1852" t="s">
        <v>2577</v>
      </c>
      <c r="E79" s="1852" t="s">
        <v>2578</v>
      </c>
      <c r="F79" s="1852" t="s">
        <v>2342</v>
      </c>
      <c r="G79" s="1852" t="s">
        <v>28</v>
      </c>
      <c r="H79" s="1852" t="s">
        <v>28</v>
      </c>
      <c r="I79" s="1852" t="s">
        <v>843</v>
      </c>
    </row>
    <row customHeight="1" ht="11.25">
      <c r="A80" s="1852" t="s">
        <v>2288</v>
      </c>
      <c r="B80" s="1852" t="s">
        <v>16</v>
      </c>
      <c r="C80" s="1852" t="s">
        <v>2579</v>
      </c>
      <c r="D80" s="1852" t="s">
        <v>2580</v>
      </c>
      <c r="E80" s="1852" t="s">
        <v>2581</v>
      </c>
      <c r="F80" s="1852" t="s">
        <v>2582</v>
      </c>
      <c r="G80" s="1852" t="s">
        <v>28</v>
      </c>
      <c r="H80" s="1852" t="s">
        <v>28</v>
      </c>
      <c r="I80" s="1852" t="s">
        <v>843</v>
      </c>
    </row>
    <row customHeight="1" ht="11.25">
      <c r="A81" s="1852" t="s">
        <v>2288</v>
      </c>
      <c r="B81" s="1852" t="s">
        <v>16</v>
      </c>
      <c r="C81" s="1852" t="s">
        <v>2583</v>
      </c>
      <c r="D81" s="1852" t="s">
        <v>2584</v>
      </c>
      <c r="E81" s="1852" t="s">
        <v>2585</v>
      </c>
      <c r="F81" s="1852" t="s">
        <v>2530</v>
      </c>
      <c r="G81" s="1852" t="s">
        <v>2586</v>
      </c>
      <c r="H81" s="1852" t="s">
        <v>28</v>
      </c>
      <c r="I81" s="1852" t="s">
        <v>843</v>
      </c>
    </row>
    <row customHeight="1" ht="11.25">
      <c r="A82" s="1852" t="s">
        <v>2288</v>
      </c>
      <c r="B82" s="1852" t="s">
        <v>16</v>
      </c>
      <c r="C82" s="1852" t="s">
        <v>2587</v>
      </c>
      <c r="D82" s="1852" t="s">
        <v>2588</v>
      </c>
      <c r="E82" s="1852" t="s">
        <v>2589</v>
      </c>
      <c r="F82" s="1852" t="s">
        <v>2590</v>
      </c>
      <c r="G82" s="1852" t="s">
        <v>2591</v>
      </c>
      <c r="H82" s="1852" t="s">
        <v>28</v>
      </c>
      <c r="I82" s="1852" t="s">
        <v>843</v>
      </c>
    </row>
    <row customHeight="1" ht="11.25">
      <c r="A83" s="1852" t="s">
        <v>2288</v>
      </c>
      <c r="B83" s="1852" t="s">
        <v>16</v>
      </c>
      <c r="C83" s="1852" t="s">
        <v>2592</v>
      </c>
      <c r="D83" s="1852" t="s">
        <v>2588</v>
      </c>
      <c r="E83" s="1852" t="s">
        <v>2589</v>
      </c>
      <c r="F83" s="1852" t="s">
        <v>2593</v>
      </c>
      <c r="G83" s="1852" t="s">
        <v>28</v>
      </c>
      <c r="H83" s="1852" t="s">
        <v>28</v>
      </c>
      <c r="I83" s="1852" t="s">
        <v>843</v>
      </c>
    </row>
    <row customHeight="1" ht="11.25">
      <c r="A84" s="1852" t="s">
        <v>2288</v>
      </c>
      <c r="B84" s="1852" t="s">
        <v>16</v>
      </c>
      <c r="C84" s="1852" t="s">
        <v>2594</v>
      </c>
      <c r="D84" s="1852" t="s">
        <v>2595</v>
      </c>
      <c r="E84" s="1852" t="s">
        <v>2291</v>
      </c>
      <c r="F84" s="1852" t="s">
        <v>2596</v>
      </c>
      <c r="G84" s="1852" t="s">
        <v>28</v>
      </c>
      <c r="H84" s="1852" t="s">
        <v>28</v>
      </c>
      <c r="I84" s="1852" t="s">
        <v>843</v>
      </c>
    </row>
    <row customHeight="1" ht="11.25">
      <c r="A85" s="1852" t="s">
        <v>2288</v>
      </c>
      <c r="B85" s="1852" t="s">
        <v>16</v>
      </c>
      <c r="C85" s="1852" t="s">
        <v>2597</v>
      </c>
      <c r="D85" s="1852" t="s">
        <v>2598</v>
      </c>
      <c r="E85" s="1852" t="s">
        <v>2291</v>
      </c>
      <c r="F85" s="1852" t="s">
        <v>2599</v>
      </c>
      <c r="G85" s="1852" t="s">
        <v>28</v>
      </c>
      <c r="H85" s="1852" t="s">
        <v>28</v>
      </c>
      <c r="I85" s="1852" t="s">
        <v>843</v>
      </c>
    </row>
    <row customHeight="1" ht="11.25">
      <c r="A86" s="1852" t="s">
        <v>2288</v>
      </c>
      <c r="B86" s="1852" t="s">
        <v>16</v>
      </c>
      <c r="C86" s="1852" t="s">
        <v>2600</v>
      </c>
      <c r="D86" s="1852" t="s">
        <v>2601</v>
      </c>
      <c r="E86" s="1852" t="s">
        <v>2291</v>
      </c>
      <c r="F86" s="1852" t="s">
        <v>2602</v>
      </c>
      <c r="G86" s="1852" t="s">
        <v>28</v>
      </c>
      <c r="H86" s="1852" t="s">
        <v>28</v>
      </c>
      <c r="I86" s="1852" t="s">
        <v>843</v>
      </c>
    </row>
    <row customHeight="1" ht="11.25">
      <c r="A87" s="1852" t="s">
        <v>2288</v>
      </c>
      <c r="B87" s="1852" t="s">
        <v>16</v>
      </c>
      <c r="C87" s="1852" t="s">
        <v>2603</v>
      </c>
      <c r="D87" s="1852" t="s">
        <v>2604</v>
      </c>
      <c r="E87" s="1852" t="s">
        <v>2291</v>
      </c>
      <c r="F87" s="1852" t="s">
        <v>2605</v>
      </c>
      <c r="G87" s="1852" t="s">
        <v>28</v>
      </c>
      <c r="H87" s="1852" t="s">
        <v>28</v>
      </c>
      <c r="I87" s="1852" t="s">
        <v>843</v>
      </c>
    </row>
    <row customHeight="1" ht="11.25">
      <c r="A88" s="1852" t="s">
        <v>2288</v>
      </c>
      <c r="B88" s="1852" t="s">
        <v>16</v>
      </c>
      <c r="C88" s="1852" t="s">
        <v>2606</v>
      </c>
      <c r="D88" s="1852" t="s">
        <v>2607</v>
      </c>
      <c r="E88" s="1852" t="s">
        <v>2291</v>
      </c>
      <c r="F88" s="1852" t="s">
        <v>2608</v>
      </c>
      <c r="G88" s="1852" t="s">
        <v>28</v>
      </c>
      <c r="H88" s="1852" t="s">
        <v>28</v>
      </c>
      <c r="I88" s="1852" t="s">
        <v>843</v>
      </c>
    </row>
    <row customHeight="1" ht="11.25">
      <c r="A89" s="1852" t="s">
        <v>2288</v>
      </c>
      <c r="B89" s="1852" t="s">
        <v>16</v>
      </c>
      <c r="C89" s="1852" t="s">
        <v>2609</v>
      </c>
      <c r="D89" s="1852" t="s">
        <v>2610</v>
      </c>
      <c r="E89" s="1852" t="s">
        <v>2291</v>
      </c>
      <c r="F89" s="1852" t="s">
        <v>2611</v>
      </c>
      <c r="G89" s="1852" t="s">
        <v>28</v>
      </c>
      <c r="H89" s="1852" t="s">
        <v>28</v>
      </c>
      <c r="I89" s="1852" t="s">
        <v>843</v>
      </c>
    </row>
    <row customHeight="1" ht="11.25">
      <c r="A90" s="1852" t="s">
        <v>2288</v>
      </c>
      <c r="B90" s="1852" t="s">
        <v>16</v>
      </c>
      <c r="C90" s="1852" t="s">
        <v>2612</v>
      </c>
      <c r="D90" s="1852" t="s">
        <v>2613</v>
      </c>
      <c r="E90" s="1852" t="s">
        <v>2291</v>
      </c>
      <c r="F90" s="1852" t="s">
        <v>2614</v>
      </c>
      <c r="G90" s="1852" t="s">
        <v>28</v>
      </c>
      <c r="H90" s="1852" t="s">
        <v>28</v>
      </c>
      <c r="I90" s="1852" t="s">
        <v>843</v>
      </c>
    </row>
    <row customHeight="1" ht="11.25">
      <c r="A91" s="1852" t="s">
        <v>2288</v>
      </c>
      <c r="B91" s="1852" t="s">
        <v>16</v>
      </c>
      <c r="C91" s="1852" t="s">
        <v>2615</v>
      </c>
      <c r="D91" s="1852" t="s">
        <v>2616</v>
      </c>
      <c r="E91" s="1852" t="s">
        <v>2291</v>
      </c>
      <c r="F91" s="1852" t="s">
        <v>2617</v>
      </c>
      <c r="G91" s="1852" t="s">
        <v>28</v>
      </c>
      <c r="H91" s="1852" t="s">
        <v>28</v>
      </c>
      <c r="I91" s="1852" t="s">
        <v>843</v>
      </c>
    </row>
    <row customHeight="1" ht="11.25">
      <c r="A92" s="1852" t="s">
        <v>2288</v>
      </c>
      <c r="B92" s="1852" t="s">
        <v>16</v>
      </c>
      <c r="C92" s="1852" t="s">
        <v>2618</v>
      </c>
      <c r="D92" s="1852" t="s">
        <v>2619</v>
      </c>
      <c r="E92" s="1852" t="s">
        <v>2291</v>
      </c>
      <c r="F92" s="1852" t="s">
        <v>2620</v>
      </c>
      <c r="G92" s="1852" t="s">
        <v>28</v>
      </c>
      <c r="H92" s="1852" t="s">
        <v>28</v>
      </c>
      <c r="I92" s="1852" t="s">
        <v>843</v>
      </c>
    </row>
    <row customHeight="1" ht="11.25">
      <c r="A93" s="1852" t="s">
        <v>2288</v>
      </c>
      <c r="B93" s="1852" t="s">
        <v>16</v>
      </c>
      <c r="C93" s="1852" t="s">
        <v>2621</v>
      </c>
      <c r="D93" s="1852" t="s">
        <v>2622</v>
      </c>
      <c r="E93" s="1852" t="s">
        <v>2291</v>
      </c>
      <c r="F93" s="1852" t="s">
        <v>2623</v>
      </c>
      <c r="G93" s="1852" t="s">
        <v>28</v>
      </c>
      <c r="H93" s="1852" t="s">
        <v>28</v>
      </c>
      <c r="I93" s="1852" t="s">
        <v>843</v>
      </c>
    </row>
    <row customHeight="1" ht="11.25">
      <c r="A94" s="1852" t="s">
        <v>2288</v>
      </c>
      <c r="B94" s="1852" t="s">
        <v>16</v>
      </c>
      <c r="C94" s="1852" t="s">
        <v>2624</v>
      </c>
      <c r="D94" s="1852" t="s">
        <v>2625</v>
      </c>
      <c r="E94" s="1852" t="s">
        <v>2291</v>
      </c>
      <c r="F94" s="1852" t="s">
        <v>2626</v>
      </c>
      <c r="G94" s="1852" t="s">
        <v>28</v>
      </c>
      <c r="H94" s="1852" t="s">
        <v>28</v>
      </c>
      <c r="I94" s="1852" t="s">
        <v>843</v>
      </c>
    </row>
    <row customHeight="1" ht="11.25">
      <c r="A95" s="1852" t="s">
        <v>2288</v>
      </c>
      <c r="B95" s="1852" t="s">
        <v>16</v>
      </c>
      <c r="C95" s="1852" t="s">
        <v>2627</v>
      </c>
      <c r="D95" s="1852" t="s">
        <v>2628</v>
      </c>
      <c r="E95" s="1852" t="s">
        <v>2629</v>
      </c>
      <c r="F95" s="1852" t="s">
        <v>2630</v>
      </c>
      <c r="G95" s="1852" t="s">
        <v>28</v>
      </c>
      <c r="H95" s="1852" t="s">
        <v>28</v>
      </c>
      <c r="I95" s="1852" t="s">
        <v>843</v>
      </c>
    </row>
    <row customHeight="1" ht="11.25">
      <c r="A96" s="1852" t="s">
        <v>2288</v>
      </c>
      <c r="B96" s="1852" t="s">
        <v>16</v>
      </c>
      <c r="C96" s="1852" t="s">
        <v>2631</v>
      </c>
      <c r="D96" s="1852" t="s">
        <v>2632</v>
      </c>
      <c r="E96" s="1852" t="s">
        <v>2629</v>
      </c>
      <c r="F96" s="1852" t="s">
        <v>2633</v>
      </c>
      <c r="G96" s="1852" t="s">
        <v>28</v>
      </c>
      <c r="H96" s="1852" t="s">
        <v>28</v>
      </c>
      <c r="I96" s="1852" t="s">
        <v>843</v>
      </c>
    </row>
    <row customHeight="1" ht="11.25">
      <c r="A97" s="1852" t="s">
        <v>2288</v>
      </c>
      <c r="B97" s="1852" t="s">
        <v>16</v>
      </c>
      <c r="C97" s="1852" t="s">
        <v>2634</v>
      </c>
      <c r="D97" s="1852" t="s">
        <v>2635</v>
      </c>
      <c r="E97" s="1852" t="s">
        <v>2629</v>
      </c>
      <c r="F97" s="1852" t="s">
        <v>2636</v>
      </c>
      <c r="G97" s="1852" t="s">
        <v>28</v>
      </c>
      <c r="H97" s="1852" t="s">
        <v>28</v>
      </c>
      <c r="I97" s="1852" t="s">
        <v>843</v>
      </c>
    </row>
    <row customHeight="1" ht="11.25">
      <c r="A98" s="1852" t="s">
        <v>2288</v>
      </c>
      <c r="B98" s="1852" t="s">
        <v>16</v>
      </c>
      <c r="C98" s="1852" t="s">
        <v>2637</v>
      </c>
      <c r="D98" s="1852" t="s">
        <v>2638</v>
      </c>
      <c r="E98" s="1852" t="s">
        <v>2629</v>
      </c>
      <c r="F98" s="1852" t="s">
        <v>2639</v>
      </c>
      <c r="G98" s="1852" t="s">
        <v>28</v>
      </c>
      <c r="H98" s="1852" t="s">
        <v>28</v>
      </c>
      <c r="I98" s="1852" t="s">
        <v>843</v>
      </c>
    </row>
    <row customHeight="1" ht="11.25">
      <c r="A99" s="1852" t="s">
        <v>2288</v>
      </c>
      <c r="B99" s="1852" t="s">
        <v>16</v>
      </c>
      <c r="C99" s="1852" t="s">
        <v>2640</v>
      </c>
      <c r="D99" s="1852" t="s">
        <v>2641</v>
      </c>
      <c r="E99" s="1852" t="s">
        <v>2642</v>
      </c>
      <c r="F99" s="1852" t="s">
        <v>2643</v>
      </c>
      <c r="G99" s="1852" t="s">
        <v>2644</v>
      </c>
      <c r="H99" s="1852" t="s">
        <v>28</v>
      </c>
      <c r="I99" s="1852" t="s">
        <v>843</v>
      </c>
    </row>
    <row customHeight="1" ht="11.25">
      <c r="A100" s="1852" t="s">
        <v>2288</v>
      </c>
      <c r="B100" s="1852" t="s">
        <v>16</v>
      </c>
      <c r="C100" s="1852" t="s">
        <v>2645</v>
      </c>
      <c r="D100" s="1852" t="s">
        <v>2646</v>
      </c>
      <c r="E100" s="1852" t="s">
        <v>2647</v>
      </c>
      <c r="F100" s="1852" t="s">
        <v>2328</v>
      </c>
      <c r="G100" s="1852" t="s">
        <v>28</v>
      </c>
      <c r="H100" s="1852" t="s">
        <v>28</v>
      </c>
      <c r="I100" s="1852" t="s">
        <v>843</v>
      </c>
    </row>
    <row customHeight="1" ht="11.25">
      <c r="A101" s="1852" t="s">
        <v>2288</v>
      </c>
      <c r="B101" s="1852" t="s">
        <v>16</v>
      </c>
      <c r="C101" s="1852" t="s">
        <v>2648</v>
      </c>
      <c r="D101" s="1852" t="s">
        <v>2649</v>
      </c>
      <c r="E101" s="1852" t="s">
        <v>2650</v>
      </c>
      <c r="F101" s="1852" t="s">
        <v>2328</v>
      </c>
      <c r="G101" s="1852" t="s">
        <v>28</v>
      </c>
      <c r="H101" s="1852" t="s">
        <v>28</v>
      </c>
      <c r="I101" s="1852" t="s">
        <v>843</v>
      </c>
    </row>
    <row customHeight="1" ht="11.25">
      <c r="A102" s="1852" t="s">
        <v>2288</v>
      </c>
      <c r="B102" s="1852" t="s">
        <v>16</v>
      </c>
      <c r="C102" s="1852" t="s">
        <v>2651</v>
      </c>
      <c r="D102" s="1852" t="s">
        <v>2652</v>
      </c>
      <c r="E102" s="1852" t="s">
        <v>2653</v>
      </c>
      <c r="F102" s="1852" t="s">
        <v>2643</v>
      </c>
      <c r="G102" s="1852" t="s">
        <v>2644</v>
      </c>
      <c r="H102" s="1852" t="s">
        <v>28</v>
      </c>
      <c r="I102" s="1852" t="s">
        <v>843</v>
      </c>
    </row>
    <row customHeight="1" ht="11.25">
      <c r="A103" s="1852" t="s">
        <v>2288</v>
      </c>
      <c r="B103" s="1852" t="s">
        <v>16</v>
      </c>
      <c r="C103" s="1852" t="s">
        <v>2654</v>
      </c>
      <c r="D103" s="1852" t="s">
        <v>2655</v>
      </c>
      <c r="E103" s="1852" t="s">
        <v>2299</v>
      </c>
      <c r="F103" s="1852" t="s">
        <v>2656</v>
      </c>
      <c r="G103" s="1852" t="s">
        <v>28</v>
      </c>
      <c r="H103" s="1852" t="s">
        <v>28</v>
      </c>
      <c r="I103" s="1852" t="s">
        <v>843</v>
      </c>
    </row>
    <row customHeight="1" ht="11.25">
      <c r="A104" s="1852" t="s">
        <v>2288</v>
      </c>
      <c r="B104" s="1852" t="s">
        <v>16</v>
      </c>
      <c r="C104" s="1852" t="s">
        <v>2657</v>
      </c>
      <c r="D104" s="1852" t="s">
        <v>2658</v>
      </c>
      <c r="E104" s="1852" t="s">
        <v>2299</v>
      </c>
      <c r="F104" s="1852" t="s">
        <v>2457</v>
      </c>
      <c r="G104" s="1852" t="s">
        <v>28</v>
      </c>
      <c r="H104" s="1852" t="s">
        <v>28</v>
      </c>
      <c r="I104" s="1852" t="s">
        <v>843</v>
      </c>
    </row>
    <row customHeight="1" ht="11.25">
      <c r="A105" s="1852" t="s">
        <v>2288</v>
      </c>
      <c r="B105" s="1852" t="s">
        <v>16</v>
      </c>
      <c r="C105" s="1852" t="s">
        <v>2659</v>
      </c>
      <c r="D105" s="1852" t="s">
        <v>2660</v>
      </c>
      <c r="E105" s="1852" t="s">
        <v>2661</v>
      </c>
      <c r="F105" s="1852" t="s">
        <v>2662</v>
      </c>
      <c r="G105" s="1852" t="s">
        <v>28</v>
      </c>
      <c r="H105" s="1852" t="s">
        <v>28</v>
      </c>
      <c r="I105" s="1852" t="s">
        <v>843</v>
      </c>
    </row>
    <row customHeight="1" ht="11.25">
      <c r="A106" s="1852" t="s">
        <v>2288</v>
      </c>
      <c r="B106" s="1852" t="s">
        <v>16</v>
      </c>
      <c r="C106" s="1852" t="s">
        <v>2663</v>
      </c>
      <c r="D106" s="1852" t="s">
        <v>2660</v>
      </c>
      <c r="E106" s="1852" t="s">
        <v>2661</v>
      </c>
      <c r="F106" s="1852" t="s">
        <v>2664</v>
      </c>
      <c r="G106" s="1852" t="s">
        <v>2665</v>
      </c>
      <c r="H106" s="1852" t="s">
        <v>28</v>
      </c>
      <c r="I106" s="1852" t="s">
        <v>843</v>
      </c>
    </row>
    <row customHeight="1" ht="11.25">
      <c r="A107" s="1852" t="s">
        <v>2288</v>
      </c>
      <c r="B107" s="1852" t="s">
        <v>16</v>
      </c>
      <c r="C107" s="1852" t="s">
        <v>2666</v>
      </c>
      <c r="D107" s="1852" t="s">
        <v>2667</v>
      </c>
      <c r="E107" s="1852" t="s">
        <v>2668</v>
      </c>
      <c r="F107" s="1852" t="s">
        <v>2328</v>
      </c>
      <c r="G107" s="1852" t="s">
        <v>2669</v>
      </c>
      <c r="H107" s="1852" t="s">
        <v>28</v>
      </c>
      <c r="I107" s="1852" t="s">
        <v>843</v>
      </c>
    </row>
    <row customHeight="1" ht="11.25">
      <c r="A108" s="1852" t="s">
        <v>2288</v>
      </c>
      <c r="B108" s="1852" t="s">
        <v>16</v>
      </c>
      <c r="C108" s="1852" t="s">
        <v>2670</v>
      </c>
      <c r="D108" s="1852" t="s">
        <v>2671</v>
      </c>
      <c r="E108" s="1852" t="s">
        <v>2672</v>
      </c>
      <c r="F108" s="1852" t="s">
        <v>2342</v>
      </c>
      <c r="G108" s="1852" t="s">
        <v>2673</v>
      </c>
      <c r="H108" s="1852" t="s">
        <v>28</v>
      </c>
      <c r="I108" s="1852" t="s">
        <v>843</v>
      </c>
    </row>
    <row customHeight="1" ht="11.25">
      <c r="A109" s="1852" t="s">
        <v>2288</v>
      </c>
      <c r="B109" s="1852" t="s">
        <v>16</v>
      </c>
      <c r="C109" s="1852" t="s">
        <v>2674</v>
      </c>
      <c r="D109" s="1852" t="s">
        <v>2675</v>
      </c>
      <c r="E109" s="1852" t="s">
        <v>2676</v>
      </c>
      <c r="F109" s="1852" t="s">
        <v>2354</v>
      </c>
      <c r="G109" s="1852" t="s">
        <v>28</v>
      </c>
      <c r="H109" s="1852" t="s">
        <v>28</v>
      </c>
      <c r="I109" s="1852" t="s">
        <v>843</v>
      </c>
    </row>
    <row customHeight="1" ht="11.25">
      <c r="A110" s="1852" t="s">
        <v>2288</v>
      </c>
      <c r="B110" s="1852" t="s">
        <v>16</v>
      </c>
      <c r="C110" s="1852" t="s">
        <v>2677</v>
      </c>
      <c r="D110" s="1852" t="s">
        <v>2678</v>
      </c>
      <c r="E110" s="1852" t="s">
        <v>2679</v>
      </c>
      <c r="F110" s="1852" t="s">
        <v>2338</v>
      </c>
      <c r="G110" s="1852" t="s">
        <v>28</v>
      </c>
      <c r="H110" s="1852" t="s">
        <v>28</v>
      </c>
      <c r="I110" s="1852" t="s">
        <v>843</v>
      </c>
    </row>
    <row customHeight="1" ht="11.25">
      <c r="A111" s="1852" t="s">
        <v>2288</v>
      </c>
      <c r="B111" s="1852" t="s">
        <v>16</v>
      </c>
      <c r="C111" s="1852" t="s">
        <v>2680</v>
      </c>
      <c r="D111" s="1852" t="s">
        <v>2681</v>
      </c>
      <c r="E111" s="1852" t="s">
        <v>2682</v>
      </c>
      <c r="F111" s="1852" t="s">
        <v>2347</v>
      </c>
      <c r="G111" s="1852" t="s">
        <v>28</v>
      </c>
      <c r="H111" s="1852" t="s">
        <v>28</v>
      </c>
      <c r="I111" s="1852" t="s">
        <v>843</v>
      </c>
    </row>
    <row customHeight="1" ht="11.25">
      <c r="A112" s="1852" t="s">
        <v>2288</v>
      </c>
      <c r="B112" s="1852" t="s">
        <v>16</v>
      </c>
      <c r="C112" s="1852" t="s">
        <v>2683</v>
      </c>
      <c r="D112" s="1852" t="s">
        <v>2684</v>
      </c>
      <c r="E112" s="1852" t="s">
        <v>2685</v>
      </c>
      <c r="F112" s="1852" t="s">
        <v>2496</v>
      </c>
      <c r="G112" s="1852" t="s">
        <v>28</v>
      </c>
      <c r="H112" s="1852" t="s">
        <v>28</v>
      </c>
      <c r="I112" s="1852" t="s">
        <v>843</v>
      </c>
    </row>
    <row customHeight="1" ht="11.25">
      <c r="A113" s="1852" t="s">
        <v>2288</v>
      </c>
      <c r="B113" s="1852" t="s">
        <v>16</v>
      </c>
      <c r="C113" s="1852" t="s">
        <v>2686</v>
      </c>
      <c r="D113" s="1852" t="s">
        <v>2687</v>
      </c>
      <c r="E113" s="1852" t="s">
        <v>2688</v>
      </c>
      <c r="F113" s="1852" t="s">
        <v>2390</v>
      </c>
      <c r="G113" s="1852" t="s">
        <v>28</v>
      </c>
      <c r="H113" s="1852" t="s">
        <v>28</v>
      </c>
      <c r="I113" s="1852" t="s">
        <v>843</v>
      </c>
    </row>
    <row customHeight="1" ht="11.25">
      <c r="A114" s="1852" t="s">
        <v>2288</v>
      </c>
      <c r="B114" s="1852" t="s">
        <v>16</v>
      </c>
      <c r="C114" s="1852" t="s">
        <v>2689</v>
      </c>
      <c r="D114" s="1852" t="s">
        <v>2690</v>
      </c>
      <c r="E114" s="1852" t="s">
        <v>2691</v>
      </c>
      <c r="F114" s="1852" t="s">
        <v>2296</v>
      </c>
      <c r="G114" s="1852" t="s">
        <v>2692</v>
      </c>
      <c r="H114" s="1852" t="s">
        <v>28</v>
      </c>
      <c r="I114" s="1852" t="s">
        <v>843</v>
      </c>
    </row>
    <row customHeight="1" ht="11.25">
      <c r="A115" s="1852" t="s">
        <v>2288</v>
      </c>
      <c r="B115" s="1852" t="s">
        <v>16</v>
      </c>
      <c r="C115" s="1852" t="s">
        <v>2693</v>
      </c>
      <c r="D115" s="1852" t="s">
        <v>2694</v>
      </c>
      <c r="E115" s="1852" t="s">
        <v>2695</v>
      </c>
      <c r="F115" s="1852" t="s">
        <v>2696</v>
      </c>
      <c r="G115" s="1852" t="s">
        <v>28</v>
      </c>
      <c r="H115" s="1852" t="s">
        <v>28</v>
      </c>
      <c r="I115" s="1852" t="s">
        <v>843</v>
      </c>
    </row>
    <row customHeight="1" ht="11.25">
      <c r="A116" s="1852" t="s">
        <v>2288</v>
      </c>
      <c r="B116" s="1852" t="s">
        <v>16</v>
      </c>
      <c r="C116" s="1852" t="s">
        <v>2697</v>
      </c>
      <c r="D116" s="1852" t="s">
        <v>2698</v>
      </c>
      <c r="E116" s="1852" t="s">
        <v>2699</v>
      </c>
      <c r="F116" s="1852" t="s">
        <v>2319</v>
      </c>
      <c r="G116" s="1852" t="s">
        <v>2700</v>
      </c>
      <c r="H116" s="1852" t="s">
        <v>28</v>
      </c>
      <c r="I116" s="1852" t="s">
        <v>843</v>
      </c>
    </row>
    <row customHeight="1" ht="11.25">
      <c r="A117" s="1852" t="s">
        <v>2288</v>
      </c>
      <c r="B117" s="1852" t="s">
        <v>16</v>
      </c>
      <c r="C117" s="1852" t="s">
        <v>2701</v>
      </c>
      <c r="D117" s="1852" t="s">
        <v>2702</v>
      </c>
      <c r="E117" s="1852" t="s">
        <v>2703</v>
      </c>
      <c r="F117" s="1852" t="s">
        <v>2505</v>
      </c>
      <c r="G117" s="1852" t="s">
        <v>28</v>
      </c>
      <c r="H117" s="1852" t="s">
        <v>28</v>
      </c>
      <c r="I117" s="1852" t="s">
        <v>843</v>
      </c>
    </row>
    <row customHeight="1" ht="11.25">
      <c r="A118" s="1852" t="s">
        <v>2288</v>
      </c>
      <c r="B118" s="1852" t="s">
        <v>16</v>
      </c>
      <c r="C118" s="1852" t="s">
        <v>2704</v>
      </c>
      <c r="D118" s="1852" t="s">
        <v>2705</v>
      </c>
      <c r="E118" s="1852" t="s">
        <v>2706</v>
      </c>
      <c r="F118" s="1852" t="s">
        <v>2452</v>
      </c>
      <c r="G118" s="1852" t="s">
        <v>28</v>
      </c>
      <c r="H118" s="1852" t="s">
        <v>28</v>
      </c>
      <c r="I118" s="1852" t="s">
        <v>843</v>
      </c>
    </row>
    <row customHeight="1" ht="11.25">
      <c r="A119" s="1852" t="s">
        <v>2288</v>
      </c>
      <c r="B119" s="1852" t="s">
        <v>16</v>
      </c>
      <c r="C119" s="1852" t="s">
        <v>2707</v>
      </c>
      <c r="D119" s="1852" t="s">
        <v>2708</v>
      </c>
      <c r="E119" s="1852" t="s">
        <v>2709</v>
      </c>
      <c r="F119" s="1852" t="s">
        <v>2319</v>
      </c>
      <c r="G119" s="1852" t="s">
        <v>2710</v>
      </c>
      <c r="H119" s="1852" t="s">
        <v>28</v>
      </c>
      <c r="I119" s="1852" t="s">
        <v>843</v>
      </c>
    </row>
    <row customHeight="1" ht="11.25">
      <c r="A120" s="1852" t="s">
        <v>2288</v>
      </c>
      <c r="B120" s="1852" t="s">
        <v>16</v>
      </c>
      <c r="C120" s="1852" t="s">
        <v>2711</v>
      </c>
      <c r="D120" s="1852" t="s">
        <v>2712</v>
      </c>
      <c r="E120" s="1852" t="s">
        <v>2713</v>
      </c>
      <c r="F120" s="1852" t="s">
        <v>2319</v>
      </c>
      <c r="G120" s="1852" t="s">
        <v>28</v>
      </c>
      <c r="H120" s="1852" t="s">
        <v>28</v>
      </c>
      <c r="I120" s="1852" t="s">
        <v>843</v>
      </c>
    </row>
    <row customHeight="1" ht="11.25">
      <c r="A121" s="1852" t="s">
        <v>2288</v>
      </c>
      <c r="B121" s="1852" t="s">
        <v>16</v>
      </c>
      <c r="C121" s="1852" t="s">
        <v>2714</v>
      </c>
      <c r="D121" s="1852" t="s">
        <v>2715</v>
      </c>
      <c r="E121" s="1852" t="s">
        <v>2716</v>
      </c>
      <c r="F121" s="1852" t="s">
        <v>2505</v>
      </c>
      <c r="G121" s="1852" t="s">
        <v>28</v>
      </c>
      <c r="H121" s="1852" t="s">
        <v>28</v>
      </c>
      <c r="I121" s="1852" t="s">
        <v>843</v>
      </c>
    </row>
    <row customHeight="1" ht="11.25">
      <c r="A122" s="1852" t="s">
        <v>2288</v>
      </c>
      <c r="B122" s="1852" t="s">
        <v>16</v>
      </c>
      <c r="C122" s="1852" t="s">
        <v>2717</v>
      </c>
      <c r="D122" s="1852" t="s">
        <v>2718</v>
      </c>
      <c r="E122" s="1852" t="s">
        <v>2719</v>
      </c>
      <c r="F122" s="1852" t="s">
        <v>2696</v>
      </c>
      <c r="G122" s="1852" t="s">
        <v>28</v>
      </c>
      <c r="H122" s="1852" t="s">
        <v>28</v>
      </c>
      <c r="I122" s="1852" t="s">
        <v>843</v>
      </c>
    </row>
    <row customHeight="1" ht="11.25">
      <c r="A123" s="1852" t="s">
        <v>2288</v>
      </c>
      <c r="B123" s="1852" t="s">
        <v>16</v>
      </c>
      <c r="C123" s="1852" t="s">
        <v>2720</v>
      </c>
      <c r="D123" s="1852" t="s">
        <v>2721</v>
      </c>
      <c r="E123" s="1852" t="s">
        <v>2722</v>
      </c>
      <c r="F123" s="1852" t="s">
        <v>2319</v>
      </c>
      <c r="G123" s="1852" t="s">
        <v>28</v>
      </c>
      <c r="H123" s="1852" t="s">
        <v>28</v>
      </c>
      <c r="I123" s="1852" t="s">
        <v>843</v>
      </c>
    </row>
    <row customHeight="1" ht="11.25">
      <c r="A124" s="1852" t="s">
        <v>2288</v>
      </c>
      <c r="B124" s="1852" t="s">
        <v>16</v>
      </c>
      <c r="C124" s="1852" t="s">
        <v>2723</v>
      </c>
      <c r="D124" s="1852" t="s">
        <v>2724</v>
      </c>
      <c r="E124" s="1852" t="s">
        <v>2725</v>
      </c>
      <c r="F124" s="1852" t="s">
        <v>2390</v>
      </c>
      <c r="G124" s="1852" t="s">
        <v>2726</v>
      </c>
      <c r="H124" s="1852" t="s">
        <v>28</v>
      </c>
      <c r="I124" s="1852" t="s">
        <v>843</v>
      </c>
    </row>
    <row customHeight="1" ht="11.25">
      <c r="A125" s="1852" t="s">
        <v>2288</v>
      </c>
      <c r="B125" s="1852" t="s">
        <v>16</v>
      </c>
      <c r="C125" s="1852" t="s">
        <v>2727</v>
      </c>
      <c r="D125" s="1852" t="s">
        <v>2728</v>
      </c>
      <c r="E125" s="1852" t="s">
        <v>2729</v>
      </c>
      <c r="F125" s="1852" t="s">
        <v>2319</v>
      </c>
      <c r="G125" s="1852" t="s">
        <v>28</v>
      </c>
      <c r="H125" s="1852" t="s">
        <v>28</v>
      </c>
      <c r="I125" s="1852" t="s">
        <v>843</v>
      </c>
    </row>
    <row customHeight="1" ht="11.25">
      <c r="A126" s="1852" t="s">
        <v>2288</v>
      </c>
      <c r="B126" s="1852" t="s">
        <v>16</v>
      </c>
      <c r="C126" s="1852" t="s">
        <v>2730</v>
      </c>
      <c r="D126" s="1852" t="s">
        <v>2731</v>
      </c>
      <c r="E126" s="1852" t="s">
        <v>2732</v>
      </c>
      <c r="F126" s="1852" t="s">
        <v>2375</v>
      </c>
      <c r="G126" s="1852" t="s">
        <v>28</v>
      </c>
      <c r="H126" s="1852" t="s">
        <v>28</v>
      </c>
      <c r="I126" s="1852" t="s">
        <v>843</v>
      </c>
    </row>
    <row customHeight="1" ht="11.25">
      <c r="A127" s="1852" t="s">
        <v>2288</v>
      </c>
      <c r="B127" s="1852" t="s">
        <v>16</v>
      </c>
      <c r="C127" s="1852" t="s">
        <v>2733</v>
      </c>
      <c r="D127" s="1852" t="s">
        <v>2734</v>
      </c>
      <c r="E127" s="1852" t="s">
        <v>2735</v>
      </c>
      <c r="F127" s="1852" t="s">
        <v>2736</v>
      </c>
      <c r="G127" s="1852" t="s">
        <v>2737</v>
      </c>
      <c r="H127" s="1852" t="s">
        <v>28</v>
      </c>
      <c r="I127" s="1852" t="s">
        <v>843</v>
      </c>
    </row>
    <row customHeight="1" ht="11.25">
      <c r="A128" s="1852" t="s">
        <v>2288</v>
      </c>
      <c r="B128" s="1852" t="s">
        <v>16</v>
      </c>
      <c r="C128" s="1852" t="s">
        <v>2738</v>
      </c>
      <c r="D128" s="1852" t="s">
        <v>2739</v>
      </c>
      <c r="E128" s="1852" t="s">
        <v>2740</v>
      </c>
      <c r="F128" s="1852" t="s">
        <v>2696</v>
      </c>
      <c r="G128" s="1852" t="s">
        <v>28</v>
      </c>
      <c r="H128" s="1852" t="s">
        <v>28</v>
      </c>
      <c r="I128" s="1852" t="s">
        <v>843</v>
      </c>
    </row>
    <row customHeight="1" ht="11.25">
      <c r="A129" s="1852" t="s">
        <v>2288</v>
      </c>
      <c r="B129" s="1852" t="s">
        <v>16</v>
      </c>
      <c r="C129" s="1852" t="s">
        <v>2741</v>
      </c>
      <c r="D129" s="1852" t="s">
        <v>2742</v>
      </c>
      <c r="E129" s="1852" t="s">
        <v>2291</v>
      </c>
      <c r="F129" s="1852" t="s">
        <v>2743</v>
      </c>
      <c r="G129" s="1852" t="s">
        <v>2744</v>
      </c>
      <c r="H129" s="1852" t="s">
        <v>28</v>
      </c>
      <c r="I129" s="1852" t="s">
        <v>843</v>
      </c>
    </row>
    <row customHeight="1" ht="11.25">
      <c r="A130" s="1852" t="s">
        <v>2288</v>
      </c>
      <c r="B130" s="1852" t="s">
        <v>16</v>
      </c>
      <c r="C130" s="1852" t="s">
        <v>2745</v>
      </c>
      <c r="D130" s="1852" t="s">
        <v>2746</v>
      </c>
      <c r="E130" s="1852" t="s">
        <v>2291</v>
      </c>
      <c r="F130" s="1852" t="s">
        <v>2747</v>
      </c>
      <c r="G130" s="1852" t="s">
        <v>2744</v>
      </c>
      <c r="H130" s="1852" t="s">
        <v>28</v>
      </c>
      <c r="I130" s="1852" t="s">
        <v>843</v>
      </c>
    </row>
    <row customHeight="1" ht="11.25">
      <c r="A131" s="1852" t="s">
        <v>2288</v>
      </c>
      <c r="B131" s="1852" t="s">
        <v>16</v>
      </c>
      <c r="C131" s="1852" t="s">
        <v>2748</v>
      </c>
      <c r="D131" s="1852" t="s">
        <v>2749</v>
      </c>
      <c r="E131" s="1852" t="s">
        <v>2291</v>
      </c>
      <c r="F131" s="1852" t="s">
        <v>2750</v>
      </c>
      <c r="G131" s="1852" t="s">
        <v>2744</v>
      </c>
      <c r="H131" s="1852" t="s">
        <v>28</v>
      </c>
      <c r="I131" s="1852" t="s">
        <v>843</v>
      </c>
    </row>
    <row customHeight="1" ht="11.25">
      <c r="A132" s="1852" t="s">
        <v>2288</v>
      </c>
      <c r="B132" s="1852" t="s">
        <v>16</v>
      </c>
      <c r="C132" s="1852" t="s">
        <v>2751</v>
      </c>
      <c r="D132" s="1852" t="s">
        <v>2752</v>
      </c>
      <c r="E132" s="1852" t="s">
        <v>2753</v>
      </c>
      <c r="F132" s="1852" t="s">
        <v>2754</v>
      </c>
      <c r="G132" s="1852" t="s">
        <v>2755</v>
      </c>
      <c r="H132" s="1852" t="s">
        <v>28</v>
      </c>
      <c r="I132" s="1852" t="s">
        <v>843</v>
      </c>
    </row>
    <row customHeight="1" ht="11.25">
      <c r="A133" s="1852" t="s">
        <v>2288</v>
      </c>
      <c r="B133" s="1852" t="s">
        <v>16</v>
      </c>
      <c r="C133" s="1852" t="s">
        <v>2756</v>
      </c>
      <c r="D133" s="1852" t="s">
        <v>2757</v>
      </c>
      <c r="E133" s="1852" t="s">
        <v>2758</v>
      </c>
      <c r="F133" s="1852" t="s">
        <v>2319</v>
      </c>
      <c r="G133" s="1852" t="s">
        <v>28</v>
      </c>
      <c r="H133" s="1852" t="s">
        <v>28</v>
      </c>
      <c r="I133" s="1852" t="s">
        <v>843</v>
      </c>
    </row>
    <row customHeight="1" ht="11.25">
      <c r="A134" s="1852" t="s">
        <v>2288</v>
      </c>
      <c r="B134" s="1852" t="s">
        <v>16</v>
      </c>
      <c r="C134" s="1852" t="s">
        <v>2759</v>
      </c>
      <c r="D134" s="1852" t="s">
        <v>2760</v>
      </c>
      <c r="E134" s="1852" t="s">
        <v>2761</v>
      </c>
      <c r="F134" s="1852" t="s">
        <v>2296</v>
      </c>
      <c r="G134" s="1852" t="s">
        <v>28</v>
      </c>
      <c r="H134" s="1852" t="s">
        <v>28</v>
      </c>
      <c r="I134" s="1852" t="s">
        <v>843</v>
      </c>
    </row>
    <row customHeight="1" ht="11.25">
      <c r="A135" s="1852" t="s">
        <v>2288</v>
      </c>
      <c r="B135" s="1852" t="s">
        <v>16</v>
      </c>
      <c r="C135" s="1852" t="s">
        <v>2762</v>
      </c>
      <c r="D135" s="1852" t="s">
        <v>2763</v>
      </c>
      <c r="E135" s="1852" t="s">
        <v>2764</v>
      </c>
      <c r="F135" s="1852" t="s">
        <v>2354</v>
      </c>
      <c r="G135" s="1852" t="s">
        <v>28</v>
      </c>
      <c r="H135" s="1852" t="s">
        <v>28</v>
      </c>
      <c r="I135" s="1852" t="s">
        <v>843</v>
      </c>
    </row>
    <row customHeight="1" ht="11.25">
      <c r="A136" s="1852" t="s">
        <v>2288</v>
      </c>
      <c r="B136" s="1852" t="s">
        <v>16</v>
      </c>
      <c r="C136" s="1852" t="s">
        <v>2765</v>
      </c>
      <c r="D136" s="1852" t="s">
        <v>2766</v>
      </c>
      <c r="E136" s="1852" t="s">
        <v>2323</v>
      </c>
      <c r="F136" s="1852" t="s">
        <v>2767</v>
      </c>
      <c r="G136" s="1852" t="s">
        <v>28</v>
      </c>
      <c r="H136" s="1852" t="s">
        <v>28</v>
      </c>
      <c r="I136" s="1852" t="s">
        <v>843</v>
      </c>
    </row>
    <row customHeight="1" ht="11.25">
      <c r="A137" s="1852" t="s">
        <v>2288</v>
      </c>
      <c r="B137" s="1852" t="s">
        <v>16</v>
      </c>
      <c r="C137" s="1852" t="s">
        <v>2768</v>
      </c>
      <c r="D137" s="1852" t="s">
        <v>2769</v>
      </c>
      <c r="E137" s="1852" t="s">
        <v>2770</v>
      </c>
      <c r="F137" s="1852" t="s">
        <v>2354</v>
      </c>
      <c r="G137" s="1852" t="s">
        <v>28</v>
      </c>
      <c r="H137" s="1852" t="s">
        <v>28</v>
      </c>
      <c r="I137" s="1852" t="s">
        <v>843</v>
      </c>
    </row>
    <row customHeight="1" ht="11.25">
      <c r="A138" s="1852" t="s">
        <v>2288</v>
      </c>
      <c r="B138" s="1852" t="s">
        <v>16</v>
      </c>
      <c r="C138" s="1852" t="s">
        <v>2771</v>
      </c>
      <c r="D138" s="1852" t="s">
        <v>2772</v>
      </c>
      <c r="E138" s="1852" t="s">
        <v>2773</v>
      </c>
      <c r="F138" s="1852" t="s">
        <v>2354</v>
      </c>
      <c r="G138" s="1852" t="s">
        <v>28</v>
      </c>
      <c r="H138" s="1852" t="s">
        <v>28</v>
      </c>
      <c r="I138" s="1852" t="s">
        <v>843</v>
      </c>
    </row>
    <row customHeight="1" ht="11.25">
      <c r="A139" s="1852" t="s">
        <v>2288</v>
      </c>
      <c r="B139" s="1852" t="s">
        <v>16</v>
      </c>
      <c r="C139" s="1852" t="s">
        <v>2774</v>
      </c>
      <c r="D139" s="1852" t="s">
        <v>2775</v>
      </c>
      <c r="E139" s="1852" t="s">
        <v>2776</v>
      </c>
      <c r="F139" s="1852" t="s">
        <v>2474</v>
      </c>
      <c r="G139" s="1852" t="s">
        <v>28</v>
      </c>
      <c r="H139" s="1852" t="s">
        <v>28</v>
      </c>
      <c r="I139" s="1852" t="s">
        <v>843</v>
      </c>
    </row>
    <row customHeight="1" ht="11.25">
      <c r="A140" s="1852" t="s">
        <v>2288</v>
      </c>
      <c r="B140" s="1852" t="s">
        <v>16</v>
      </c>
      <c r="C140" s="1852" t="s">
        <v>2777</v>
      </c>
      <c r="D140" s="1852" t="s">
        <v>2778</v>
      </c>
      <c r="E140" s="1852" t="s">
        <v>2779</v>
      </c>
      <c r="F140" s="1852" t="s">
        <v>2643</v>
      </c>
      <c r="G140" s="1852" t="s">
        <v>28</v>
      </c>
      <c r="H140" s="1852" t="s">
        <v>28</v>
      </c>
      <c r="I140" s="1852" t="s">
        <v>843</v>
      </c>
    </row>
    <row customHeight="1" ht="11.25">
      <c r="A141" s="1852" t="s">
        <v>2288</v>
      </c>
      <c r="B141" s="1852" t="s">
        <v>16</v>
      </c>
      <c r="C141" s="1852" t="s">
        <v>2780</v>
      </c>
      <c r="D141" s="1852" t="s">
        <v>2781</v>
      </c>
      <c r="E141" s="1852" t="s">
        <v>2782</v>
      </c>
      <c r="F141" s="1852" t="s">
        <v>2390</v>
      </c>
      <c r="G141" s="1852" t="s">
        <v>2783</v>
      </c>
      <c r="H141" s="1852" t="s">
        <v>28</v>
      </c>
      <c r="I141" s="1852" t="s">
        <v>843</v>
      </c>
    </row>
    <row customHeight="1" ht="11.25">
      <c r="A142" s="1852" t="s">
        <v>2288</v>
      </c>
      <c r="B142" s="1852" t="s">
        <v>16</v>
      </c>
      <c r="C142" s="1852" t="s">
        <v>2784</v>
      </c>
      <c r="D142" s="1852" t="s">
        <v>2785</v>
      </c>
      <c r="E142" s="1852" t="s">
        <v>2291</v>
      </c>
      <c r="F142" s="1852" t="s">
        <v>2519</v>
      </c>
      <c r="G142" s="1852" t="s">
        <v>2744</v>
      </c>
      <c r="H142" s="1852" t="s">
        <v>28</v>
      </c>
      <c r="I142" s="1852" t="s">
        <v>843</v>
      </c>
    </row>
    <row customHeight="1" ht="11.25">
      <c r="A143" s="1852" t="s">
        <v>2288</v>
      </c>
      <c r="B143" s="1852" t="s">
        <v>16</v>
      </c>
      <c r="C143" s="1852" t="s">
        <v>2786</v>
      </c>
      <c r="D143" s="1852" t="s">
        <v>2787</v>
      </c>
      <c r="E143" s="1852" t="s">
        <v>2788</v>
      </c>
      <c r="F143" s="1852" t="s">
        <v>2390</v>
      </c>
      <c r="G143" s="1852" t="s">
        <v>28</v>
      </c>
      <c r="H143" s="1852" t="s">
        <v>28</v>
      </c>
      <c r="I143" s="1852" t="s">
        <v>843</v>
      </c>
    </row>
    <row customHeight="1" ht="11.25">
      <c r="A144" s="1852" t="s">
        <v>2288</v>
      </c>
      <c r="B144" s="1852" t="s">
        <v>16</v>
      </c>
      <c r="C144" s="1852" t="s">
        <v>2789</v>
      </c>
      <c r="D144" s="1852" t="s">
        <v>2790</v>
      </c>
      <c r="E144" s="1852" t="s">
        <v>2791</v>
      </c>
      <c r="F144" s="1852" t="s">
        <v>2390</v>
      </c>
      <c r="G144" s="1852" t="s">
        <v>2792</v>
      </c>
      <c r="H144" s="1852" t="s">
        <v>28</v>
      </c>
      <c r="I144" s="1852" t="s">
        <v>843</v>
      </c>
    </row>
    <row customHeight="1" ht="11.25">
      <c r="A145" s="1852" t="s">
        <v>2288</v>
      </c>
      <c r="B145" s="1852" t="s">
        <v>16</v>
      </c>
      <c r="C145" s="1852" t="s">
        <v>2793</v>
      </c>
      <c r="D145" s="1852" t="s">
        <v>2794</v>
      </c>
      <c r="E145" s="1852" t="s">
        <v>2795</v>
      </c>
      <c r="F145" s="1852" t="s">
        <v>2390</v>
      </c>
      <c r="G145" s="1852" t="s">
        <v>28</v>
      </c>
      <c r="H145" s="1852" t="s">
        <v>28</v>
      </c>
      <c r="I145" s="1852" t="s">
        <v>843</v>
      </c>
    </row>
    <row customHeight="1" ht="11.25">
      <c r="A146" s="1852" t="s">
        <v>2288</v>
      </c>
      <c r="B146" s="1852" t="s">
        <v>16</v>
      </c>
      <c r="C146" s="1852" t="s">
        <v>2796</v>
      </c>
      <c r="D146" s="1852" t="s">
        <v>2797</v>
      </c>
      <c r="E146" s="1852" t="s">
        <v>2661</v>
      </c>
      <c r="F146" s="1852" t="s">
        <v>2798</v>
      </c>
      <c r="G146" s="1852" t="s">
        <v>28</v>
      </c>
      <c r="H146" s="1852" t="s">
        <v>28</v>
      </c>
      <c r="I146" s="1852" t="s">
        <v>843</v>
      </c>
    </row>
    <row customHeight="1" ht="11.25">
      <c r="A147" s="1852" t="s">
        <v>2288</v>
      </c>
      <c r="B147" s="1852" t="s">
        <v>16</v>
      </c>
      <c r="C147" s="1852" t="s">
        <v>2799</v>
      </c>
      <c r="D147" s="1852" t="s">
        <v>2800</v>
      </c>
      <c r="E147" s="1852" t="s">
        <v>2801</v>
      </c>
      <c r="F147" s="1852" t="s">
        <v>2390</v>
      </c>
      <c r="G147" s="1852" t="s">
        <v>28</v>
      </c>
      <c r="H147" s="1852" t="s">
        <v>28</v>
      </c>
      <c r="I147" s="1852" t="s">
        <v>843</v>
      </c>
    </row>
    <row customHeight="1" ht="11.25">
      <c r="A148" s="1852" t="s">
        <v>2288</v>
      </c>
      <c r="B148" s="1852" t="s">
        <v>16</v>
      </c>
      <c r="C148" s="1852" t="s">
        <v>2802</v>
      </c>
      <c r="D148" s="1852" t="s">
        <v>2803</v>
      </c>
      <c r="E148" s="1852" t="s">
        <v>2804</v>
      </c>
      <c r="F148" s="1852" t="s">
        <v>2366</v>
      </c>
      <c r="G148" s="1852" t="s">
        <v>28</v>
      </c>
      <c r="H148" s="1852" t="s">
        <v>28</v>
      </c>
      <c r="I148" s="1852" t="s">
        <v>843</v>
      </c>
    </row>
    <row customHeight="1" ht="11.25">
      <c r="A149" s="1852" t="s">
        <v>2288</v>
      </c>
      <c r="B149" s="1852" t="s">
        <v>16</v>
      </c>
      <c r="C149" s="1852" t="s">
        <v>2805</v>
      </c>
      <c r="D149" s="1852" t="s">
        <v>2806</v>
      </c>
      <c r="E149" s="1852" t="s">
        <v>2807</v>
      </c>
      <c r="F149" s="1852" t="s">
        <v>2354</v>
      </c>
      <c r="G149" s="1852" t="s">
        <v>2808</v>
      </c>
      <c r="H149" s="1852" t="s">
        <v>28</v>
      </c>
      <c r="I149" s="1852" t="s">
        <v>843</v>
      </c>
    </row>
    <row customHeight="1" ht="11.25">
      <c r="A150" s="1852" t="s">
        <v>2288</v>
      </c>
      <c r="B150" s="1852" t="s">
        <v>16</v>
      </c>
      <c r="C150" s="1852" t="s">
        <v>2809</v>
      </c>
      <c r="D150" s="1852" t="s">
        <v>2810</v>
      </c>
      <c r="E150" s="1852" t="s">
        <v>2811</v>
      </c>
      <c r="F150" s="1852" t="s">
        <v>2370</v>
      </c>
      <c r="G150" s="1852" t="s">
        <v>28</v>
      </c>
      <c r="H150" s="1852" t="s">
        <v>28</v>
      </c>
      <c r="I150" s="1852" t="s">
        <v>843</v>
      </c>
    </row>
    <row customHeight="1" ht="11.25">
      <c r="A151" s="1852" t="s">
        <v>2288</v>
      </c>
      <c r="B151" s="1852" t="s">
        <v>16</v>
      </c>
      <c r="C151" s="1852" t="s">
        <v>2812</v>
      </c>
      <c r="D151" s="1852" t="s">
        <v>2813</v>
      </c>
      <c r="E151" s="1852" t="s">
        <v>2814</v>
      </c>
      <c r="F151" s="1852" t="s">
        <v>2643</v>
      </c>
      <c r="G151" s="1852" t="s">
        <v>28</v>
      </c>
      <c r="H151" s="1852" t="s">
        <v>28</v>
      </c>
      <c r="I151" s="1852" t="s">
        <v>843</v>
      </c>
    </row>
    <row customHeight="1" ht="11.25">
      <c r="A152" s="1852" t="s">
        <v>2288</v>
      </c>
      <c r="B152" s="1852" t="s">
        <v>16</v>
      </c>
      <c r="C152" s="1852" t="s">
        <v>2815</v>
      </c>
      <c r="D152" s="1852" t="s">
        <v>2816</v>
      </c>
      <c r="E152" s="1852" t="s">
        <v>2817</v>
      </c>
      <c r="F152" s="1852" t="s">
        <v>2452</v>
      </c>
      <c r="G152" s="1852" t="s">
        <v>28</v>
      </c>
      <c r="H152" s="1852" t="s">
        <v>28</v>
      </c>
      <c r="I152" s="1852" t="s">
        <v>843</v>
      </c>
    </row>
    <row customHeight="1" ht="11.25">
      <c r="A153" s="1852" t="s">
        <v>2288</v>
      </c>
      <c r="B153" s="1852" t="s">
        <v>16</v>
      </c>
      <c r="C153" s="1852" t="s">
        <v>2818</v>
      </c>
      <c r="D153" s="1852" t="s">
        <v>2819</v>
      </c>
      <c r="E153" s="1852" t="s">
        <v>2820</v>
      </c>
      <c r="F153" s="1852" t="s">
        <v>2390</v>
      </c>
      <c r="G153" s="1852" t="s">
        <v>28</v>
      </c>
      <c r="H153" s="1852" t="s">
        <v>28</v>
      </c>
      <c r="I153" s="1852" t="s">
        <v>843</v>
      </c>
    </row>
    <row customHeight="1" ht="11.25">
      <c r="A154" s="1852" t="s">
        <v>2288</v>
      </c>
      <c r="B154" s="1852" t="s">
        <v>16</v>
      </c>
      <c r="C154" s="1852" t="s">
        <v>2821</v>
      </c>
      <c r="D154" s="1852" t="s">
        <v>2822</v>
      </c>
      <c r="E154" s="1852" t="s">
        <v>2823</v>
      </c>
      <c r="F154" s="1852" t="s">
        <v>2328</v>
      </c>
      <c r="G154" s="1852" t="s">
        <v>28</v>
      </c>
      <c r="H154" s="1852" t="s">
        <v>28</v>
      </c>
      <c r="I154" s="1852" t="s">
        <v>843</v>
      </c>
    </row>
    <row customHeight="1" ht="11.25">
      <c r="A155" s="1852" t="s">
        <v>2288</v>
      </c>
      <c r="B155" s="1852" t="s">
        <v>16</v>
      </c>
      <c r="C155" s="1852" t="s">
        <v>2824</v>
      </c>
      <c r="D155" s="1852" t="s">
        <v>2825</v>
      </c>
      <c r="E155" s="1852" t="s">
        <v>2826</v>
      </c>
      <c r="F155" s="1852" t="s">
        <v>2319</v>
      </c>
      <c r="G155" s="1852" t="s">
        <v>2827</v>
      </c>
      <c r="H155" s="1852" t="s">
        <v>28</v>
      </c>
      <c r="I155" s="1852" t="s">
        <v>843</v>
      </c>
    </row>
    <row customHeight="1" ht="11.25">
      <c r="A156" s="1852" t="s">
        <v>2288</v>
      </c>
      <c r="B156" s="1852" t="s">
        <v>16</v>
      </c>
      <c r="C156" s="1852" t="s">
        <v>2828</v>
      </c>
      <c r="D156" s="1852" t="s">
        <v>2829</v>
      </c>
      <c r="E156" s="1852" t="s">
        <v>2830</v>
      </c>
      <c r="F156" s="1852" t="s">
        <v>2831</v>
      </c>
      <c r="G156" s="1852" t="s">
        <v>28</v>
      </c>
      <c r="H156" s="1852" t="s">
        <v>28</v>
      </c>
      <c r="I156" s="1852" t="s">
        <v>843</v>
      </c>
    </row>
    <row customHeight="1" ht="11.25">
      <c r="A157" s="1852" t="s">
        <v>2288</v>
      </c>
      <c r="B157" s="1852" t="s">
        <v>16</v>
      </c>
      <c r="C157" s="1852" t="s">
        <v>2832</v>
      </c>
      <c r="D157" s="1852" t="s">
        <v>2833</v>
      </c>
      <c r="E157" s="1852" t="s">
        <v>2834</v>
      </c>
      <c r="F157" s="1852" t="s">
        <v>2319</v>
      </c>
      <c r="G157" s="1852" t="s">
        <v>28</v>
      </c>
      <c r="H157" s="1852" t="s">
        <v>28</v>
      </c>
      <c r="I157" s="1852" t="s">
        <v>843</v>
      </c>
    </row>
    <row customHeight="1" ht="11.25">
      <c r="A158" s="1852" t="s">
        <v>2288</v>
      </c>
      <c r="B158" s="1852" t="s">
        <v>16</v>
      </c>
      <c r="C158" s="1852" t="s">
        <v>2835</v>
      </c>
      <c r="D158" s="1852" t="s">
        <v>2836</v>
      </c>
      <c r="E158" s="1852" t="s">
        <v>2837</v>
      </c>
      <c r="F158" s="1852" t="s">
        <v>2319</v>
      </c>
      <c r="G158" s="1852" t="s">
        <v>28</v>
      </c>
      <c r="H158" s="1852" t="s">
        <v>28</v>
      </c>
      <c r="I158" s="1852" t="s">
        <v>843</v>
      </c>
    </row>
    <row customHeight="1" ht="11.25">
      <c r="A159" s="1852" t="s">
        <v>2288</v>
      </c>
      <c r="B159" s="1852" t="s">
        <v>16</v>
      </c>
      <c r="C159" s="1852" t="s">
        <v>2838</v>
      </c>
      <c r="D159" s="1852" t="s">
        <v>2839</v>
      </c>
      <c r="E159" s="1852" t="s">
        <v>2840</v>
      </c>
      <c r="F159" s="1852" t="s">
        <v>2347</v>
      </c>
      <c r="G159" s="1852" t="s">
        <v>2841</v>
      </c>
      <c r="H159" s="1852" t="s">
        <v>28</v>
      </c>
      <c r="I159" s="1852" t="s">
        <v>843</v>
      </c>
    </row>
    <row customHeight="1" ht="11.25">
      <c r="A160" s="1852" t="s">
        <v>2288</v>
      </c>
      <c r="B160" s="1852" t="s">
        <v>16</v>
      </c>
      <c r="C160" s="1852" t="s">
        <v>2842</v>
      </c>
      <c r="D160" s="1852" t="s">
        <v>2843</v>
      </c>
      <c r="E160" s="1852" t="s">
        <v>2844</v>
      </c>
      <c r="F160" s="1852" t="s">
        <v>2845</v>
      </c>
      <c r="G160" s="1852" t="s">
        <v>2846</v>
      </c>
      <c r="H160" s="1852" t="s">
        <v>28</v>
      </c>
      <c r="I160" s="1852" t="s">
        <v>843</v>
      </c>
    </row>
    <row customHeight="1" ht="11.25">
      <c r="A161" s="1852" t="s">
        <v>2288</v>
      </c>
      <c r="B161" s="1852" t="s">
        <v>16</v>
      </c>
      <c r="C161" s="1852" t="s">
        <v>2847</v>
      </c>
      <c r="D161" s="1852" t="s">
        <v>2848</v>
      </c>
      <c r="E161" s="1852" t="s">
        <v>2849</v>
      </c>
      <c r="F161" s="1852" t="s">
        <v>2319</v>
      </c>
      <c r="G161" s="1852" t="s">
        <v>28</v>
      </c>
      <c r="H161" s="1852" t="s">
        <v>28</v>
      </c>
      <c r="I161" s="1852" t="s">
        <v>843</v>
      </c>
    </row>
    <row customHeight="1" ht="11.25">
      <c r="A162" s="1852" t="s">
        <v>2288</v>
      </c>
      <c r="B162" s="1852" t="s">
        <v>16</v>
      </c>
      <c r="C162" s="1852" t="s">
        <v>2850</v>
      </c>
      <c r="D162" s="1852" t="s">
        <v>2851</v>
      </c>
      <c r="E162" s="1852" t="s">
        <v>2852</v>
      </c>
      <c r="F162" s="1852" t="s">
        <v>2696</v>
      </c>
      <c r="G162" s="1852" t="s">
        <v>2853</v>
      </c>
      <c r="H162" s="1852" t="s">
        <v>28</v>
      </c>
      <c r="I162" s="1852" t="s">
        <v>843</v>
      </c>
    </row>
    <row customHeight="1" ht="11.25">
      <c r="A163" s="1852" t="s">
        <v>2288</v>
      </c>
      <c r="B163" s="1852" t="s">
        <v>16</v>
      </c>
      <c r="C163" s="1852" t="s">
        <v>2854</v>
      </c>
      <c r="D163" s="1852" t="s">
        <v>2855</v>
      </c>
      <c r="E163" s="1852" t="s">
        <v>2856</v>
      </c>
      <c r="F163" s="1852" t="s">
        <v>2496</v>
      </c>
      <c r="G163" s="1852" t="s">
        <v>28</v>
      </c>
      <c r="H163" s="1852" t="s">
        <v>28</v>
      </c>
      <c r="I163" s="1852" t="s">
        <v>843</v>
      </c>
    </row>
    <row customHeight="1" ht="11.25">
      <c r="A164" s="1852" t="s">
        <v>2288</v>
      </c>
      <c r="B164" s="1852" t="s">
        <v>16</v>
      </c>
      <c r="C164" s="1852" t="s">
        <v>2857</v>
      </c>
      <c r="D164" s="1852" t="s">
        <v>2858</v>
      </c>
      <c r="E164" s="1852" t="s">
        <v>2859</v>
      </c>
      <c r="F164" s="1852" t="s">
        <v>2860</v>
      </c>
      <c r="G164" s="1852" t="s">
        <v>28</v>
      </c>
      <c r="H164" s="1852" t="s">
        <v>28</v>
      </c>
      <c r="I164" s="1852" t="s">
        <v>843</v>
      </c>
    </row>
    <row customHeight="1" ht="11.25">
      <c r="A165" s="1852" t="s">
        <v>2288</v>
      </c>
      <c r="B165" s="1852" t="s">
        <v>16</v>
      </c>
      <c r="C165" s="1852" t="s">
        <v>28</v>
      </c>
      <c r="D165" s="1852" t="s">
        <v>2861</v>
      </c>
      <c r="E165" s="1852" t="s">
        <v>2862</v>
      </c>
      <c r="F165" s="1852" t="s">
        <v>2370</v>
      </c>
      <c r="G165" s="1852" t="s">
        <v>28</v>
      </c>
      <c r="H165" s="1852" t="s">
        <v>28</v>
      </c>
      <c r="I165" s="1852" t="s">
        <v>843</v>
      </c>
    </row>
    <row customHeight="1" ht="11.25">
      <c r="A166" s="1852" t="s">
        <v>2288</v>
      </c>
      <c r="B166" s="1852" t="s">
        <v>16</v>
      </c>
      <c r="C166" s="1852" t="s">
        <v>28</v>
      </c>
      <c r="D166" s="1852" t="s">
        <v>2863</v>
      </c>
      <c r="E166" s="1852" t="s">
        <v>2864</v>
      </c>
      <c r="F166" s="1852" t="s">
        <v>2366</v>
      </c>
      <c r="G166" s="1852" t="s">
        <v>28</v>
      </c>
      <c r="H166" s="1852" t="s">
        <v>28</v>
      </c>
      <c r="I166" s="1852" t="s">
        <v>843</v>
      </c>
    </row>
    <row customHeight="1" ht="11.25">
      <c r="A167" s="1852" t="s">
        <v>2288</v>
      </c>
      <c r="B167" s="1852" t="s">
        <v>16</v>
      </c>
      <c r="C167" s="1852" t="s">
        <v>2865</v>
      </c>
      <c r="D167" s="1852" t="s">
        <v>2866</v>
      </c>
      <c r="E167" s="1852" t="s">
        <v>2867</v>
      </c>
      <c r="F167" s="1852" t="s">
        <v>2319</v>
      </c>
      <c r="G167" s="1852" t="s">
        <v>28</v>
      </c>
      <c r="H167" s="1852" t="s">
        <v>28</v>
      </c>
      <c r="I167" s="1852" t="s">
        <v>843</v>
      </c>
    </row>
    <row customHeight="1" ht="11.25">
      <c r="A168" s="1852" t="s">
        <v>2288</v>
      </c>
      <c r="B168" s="1852" t="s">
        <v>16</v>
      </c>
      <c r="C168" s="1852" t="s">
        <v>2868</v>
      </c>
      <c r="D168" s="1852" t="s">
        <v>2869</v>
      </c>
      <c r="E168" s="1852" t="s">
        <v>2870</v>
      </c>
      <c r="F168" s="1852" t="s">
        <v>2296</v>
      </c>
      <c r="G168" s="1852" t="s">
        <v>28</v>
      </c>
      <c r="H168" s="1852" t="s">
        <v>28</v>
      </c>
      <c r="I168" s="1852" t="s">
        <v>843</v>
      </c>
    </row>
    <row customHeight="1" ht="11.25">
      <c r="A169" s="1852" t="s">
        <v>2288</v>
      </c>
      <c r="B169" s="1852" t="s">
        <v>16</v>
      </c>
      <c r="C169" s="1852" t="s">
        <v>2871</v>
      </c>
      <c r="D169" s="1852" t="s">
        <v>2872</v>
      </c>
      <c r="E169" s="1852" t="s">
        <v>2410</v>
      </c>
      <c r="F169" s="1852" t="s">
        <v>2873</v>
      </c>
      <c r="G169" s="1852" t="s">
        <v>28</v>
      </c>
      <c r="H169" s="1852" t="s">
        <v>28</v>
      </c>
      <c r="I169" s="1852" t="s">
        <v>843</v>
      </c>
    </row>
    <row customHeight="1" ht="11.25">
      <c r="A170" s="1852" t="s">
        <v>2288</v>
      </c>
      <c r="B170" s="1852" t="s">
        <v>16</v>
      </c>
      <c r="C170" s="1852" t="s">
        <v>2874</v>
      </c>
      <c r="D170" s="1852" t="s">
        <v>2875</v>
      </c>
      <c r="E170" s="1852" t="s">
        <v>2876</v>
      </c>
      <c r="F170" s="1852" t="s">
        <v>2319</v>
      </c>
      <c r="G170" s="1852" t="s">
        <v>28</v>
      </c>
      <c r="H170" s="1852" t="s">
        <v>28</v>
      </c>
      <c r="I170" s="1852" t="s">
        <v>843</v>
      </c>
    </row>
    <row customHeight="1" ht="11.25">
      <c r="A171" s="1852" t="s">
        <v>2288</v>
      </c>
      <c r="B171" s="1852" t="s">
        <v>16</v>
      </c>
      <c r="C171" s="1852" t="s">
        <v>2877</v>
      </c>
      <c r="D171" s="1852" t="s">
        <v>2878</v>
      </c>
      <c r="E171" s="1852" t="s">
        <v>2629</v>
      </c>
      <c r="F171" s="1852" t="s">
        <v>2879</v>
      </c>
      <c r="G171" s="1852" t="s">
        <v>28</v>
      </c>
      <c r="H171" s="1852" t="s">
        <v>28</v>
      </c>
      <c r="I171" s="1852" t="s">
        <v>843</v>
      </c>
    </row>
    <row customHeight="1" ht="11.25">
      <c r="A172" s="1852" t="s">
        <v>2288</v>
      </c>
      <c r="B172" s="1852" t="s">
        <v>16</v>
      </c>
      <c r="C172" s="1852" t="s">
        <v>2880</v>
      </c>
      <c r="D172" s="1852" t="s">
        <v>2881</v>
      </c>
      <c r="E172" s="1852" t="s">
        <v>2569</v>
      </c>
      <c r="F172" s="1852" t="s">
        <v>2656</v>
      </c>
      <c r="G172" s="1852" t="s">
        <v>28</v>
      </c>
      <c r="H172" s="1852" t="s">
        <v>28</v>
      </c>
      <c r="I172" s="1852" t="s">
        <v>843</v>
      </c>
    </row>
    <row customHeight="1" ht="11.25">
      <c r="A173" s="1852" t="s">
        <v>2288</v>
      </c>
      <c r="B173" s="1852" t="s">
        <v>16</v>
      </c>
      <c r="C173" s="1852" t="s">
        <v>2882</v>
      </c>
      <c r="D173" s="1852" t="s">
        <v>2883</v>
      </c>
      <c r="E173" s="1852" t="s">
        <v>2569</v>
      </c>
      <c r="F173" s="1852" t="s">
        <v>2884</v>
      </c>
      <c r="G173" s="1852" t="s">
        <v>28</v>
      </c>
      <c r="H173" s="1852" t="s">
        <v>28</v>
      </c>
      <c r="I173" s="1852" t="s">
        <v>843</v>
      </c>
    </row>
    <row customHeight="1" ht="11.25">
      <c r="A174" s="1852" t="s">
        <v>2288</v>
      </c>
      <c r="B174" s="1852" t="s">
        <v>16</v>
      </c>
      <c r="C174" s="1852" t="s">
        <v>2885</v>
      </c>
      <c r="D174" s="1852" t="s">
        <v>2886</v>
      </c>
      <c r="E174" s="1852" t="s">
        <v>2350</v>
      </c>
      <c r="F174" s="1852" t="s">
        <v>2887</v>
      </c>
      <c r="G174" s="1852" t="s">
        <v>28</v>
      </c>
      <c r="H174" s="1852" t="s">
        <v>28</v>
      </c>
      <c r="I174" s="1852" t="s">
        <v>843</v>
      </c>
    </row>
    <row customHeight="1" ht="11.25">
      <c r="A175" s="1852" t="s">
        <v>2288</v>
      </c>
      <c r="B175" s="1852" t="s">
        <v>16</v>
      </c>
      <c r="C175" s="1852" t="s">
        <v>2888</v>
      </c>
      <c r="D175" s="1852" t="s">
        <v>2889</v>
      </c>
      <c r="E175" s="1852" t="s">
        <v>2350</v>
      </c>
      <c r="F175" s="1852" t="s">
        <v>2890</v>
      </c>
      <c r="G175" s="1852" t="s">
        <v>28</v>
      </c>
      <c r="H175" s="1852" t="s">
        <v>28</v>
      </c>
      <c r="I175" s="1852" t="s">
        <v>843</v>
      </c>
    </row>
    <row customHeight="1" ht="11.25">
      <c r="A176" s="1852" t="s">
        <v>2288</v>
      </c>
      <c r="B176" s="1852" t="s">
        <v>16</v>
      </c>
      <c r="C176" s="1852" t="s">
        <v>2891</v>
      </c>
      <c r="D176" s="1852" t="s">
        <v>2892</v>
      </c>
      <c r="E176" s="1852" t="s">
        <v>2350</v>
      </c>
      <c r="F176" s="1852" t="s">
        <v>2893</v>
      </c>
      <c r="G176" s="1852" t="s">
        <v>28</v>
      </c>
      <c r="H176" s="1852" t="s">
        <v>28</v>
      </c>
      <c r="I176" s="1852" t="s">
        <v>843</v>
      </c>
    </row>
    <row customHeight="1" ht="11.25">
      <c r="A177" s="1852" t="s">
        <v>2288</v>
      </c>
      <c r="B177" s="1852" t="s">
        <v>16</v>
      </c>
      <c r="C177" s="1852" t="s">
        <v>2894</v>
      </c>
      <c r="D177" s="1852" t="s">
        <v>2895</v>
      </c>
      <c r="E177" s="1852" t="s">
        <v>2653</v>
      </c>
      <c r="F177" s="1852" t="s">
        <v>2896</v>
      </c>
      <c r="G177" s="1852" t="s">
        <v>28</v>
      </c>
      <c r="H177" s="1852" t="s">
        <v>28</v>
      </c>
      <c r="I177" s="1852" t="s">
        <v>843</v>
      </c>
    </row>
    <row customHeight="1" ht="11.25">
      <c r="A178" s="1852" t="s">
        <v>2288</v>
      </c>
      <c r="B178" s="1852" t="s">
        <v>16</v>
      </c>
      <c r="C178" s="1852" t="s">
        <v>2897</v>
      </c>
      <c r="D178" s="1852" t="s">
        <v>2898</v>
      </c>
      <c r="E178" s="1852" t="s">
        <v>2653</v>
      </c>
      <c r="F178" s="1852" t="s">
        <v>2899</v>
      </c>
      <c r="G178" s="1852" t="s">
        <v>2900</v>
      </c>
      <c r="H178" s="1852" t="s">
        <v>28</v>
      </c>
      <c r="I178" s="1852" t="s">
        <v>843</v>
      </c>
    </row>
    <row customHeight="1" ht="11.25">
      <c r="A179" s="1852" t="s">
        <v>2288</v>
      </c>
      <c r="B179" s="1852" t="s">
        <v>16</v>
      </c>
      <c r="C179" s="1852" t="s">
        <v>2901</v>
      </c>
      <c r="D179" s="1852" t="s">
        <v>2902</v>
      </c>
      <c r="E179" s="1852" t="s">
        <v>2903</v>
      </c>
      <c r="F179" s="1852" t="s">
        <v>2754</v>
      </c>
      <c r="G179" s="1852" t="s">
        <v>28</v>
      </c>
      <c r="H179" s="1852" t="s">
        <v>28</v>
      </c>
      <c r="I179" s="1852" t="s">
        <v>843</v>
      </c>
    </row>
    <row customHeight="1" ht="11.25">
      <c r="A180" s="1852" t="s">
        <v>2288</v>
      </c>
      <c r="B180" s="1852" t="s">
        <v>16</v>
      </c>
      <c r="C180" s="1852" t="s">
        <v>2904</v>
      </c>
      <c r="D180" s="1852" t="s">
        <v>2905</v>
      </c>
      <c r="E180" s="1852" t="s">
        <v>2906</v>
      </c>
      <c r="F180" s="1852" t="s">
        <v>2354</v>
      </c>
      <c r="G180" s="1852" t="s">
        <v>28</v>
      </c>
      <c r="H180" s="1852" t="s">
        <v>28</v>
      </c>
      <c r="I180" s="1852" t="s">
        <v>843</v>
      </c>
    </row>
    <row customHeight="1" ht="11.25">
      <c r="A181" s="1852" t="s">
        <v>2288</v>
      </c>
      <c r="B181" s="1852" t="s">
        <v>16</v>
      </c>
      <c r="C181" s="1852" t="s">
        <v>2907</v>
      </c>
      <c r="D181" s="1852" t="s">
        <v>2908</v>
      </c>
      <c r="E181" s="1852" t="s">
        <v>2909</v>
      </c>
      <c r="F181" s="1852" t="s">
        <v>2530</v>
      </c>
      <c r="G181" s="1852" t="s">
        <v>28</v>
      </c>
      <c r="H181" s="1852" t="s">
        <v>28</v>
      </c>
      <c r="I181" s="1852" t="s">
        <v>843</v>
      </c>
    </row>
    <row customHeight="1" ht="11.25">
      <c r="A182" s="1852" t="s">
        <v>2288</v>
      </c>
      <c r="B182" s="1852" t="s">
        <v>16</v>
      </c>
      <c r="C182" s="1852" t="s">
        <v>2910</v>
      </c>
      <c r="D182" s="1852" t="s">
        <v>2911</v>
      </c>
      <c r="E182" s="1852" t="s">
        <v>2912</v>
      </c>
      <c r="F182" s="1852" t="s">
        <v>2370</v>
      </c>
      <c r="G182" s="1852" t="s">
        <v>28</v>
      </c>
      <c r="H182" s="1852" t="s">
        <v>28</v>
      </c>
      <c r="I182" s="1852" t="s">
        <v>843</v>
      </c>
    </row>
    <row customHeight="1" ht="11.25">
      <c r="A183" s="1852" t="s">
        <v>2288</v>
      </c>
      <c r="B183" s="1852" t="s">
        <v>16</v>
      </c>
      <c r="C183" s="1852" t="s">
        <v>2913</v>
      </c>
      <c r="D183" s="1852" t="s">
        <v>2914</v>
      </c>
      <c r="E183" s="1852" t="s">
        <v>2849</v>
      </c>
      <c r="F183" s="1852" t="s">
        <v>2754</v>
      </c>
      <c r="G183" s="1852" t="s">
        <v>2915</v>
      </c>
      <c r="H183" s="1852" t="s">
        <v>28</v>
      </c>
      <c r="I183" s="1852" t="s">
        <v>843</v>
      </c>
    </row>
    <row customHeight="1" ht="11.25">
      <c r="A184" s="1852" t="s">
        <v>2288</v>
      </c>
      <c r="B184" s="1852" t="s">
        <v>16</v>
      </c>
      <c r="C184" s="1852" t="s">
        <v>2916</v>
      </c>
      <c r="D184" s="1852" t="s">
        <v>2917</v>
      </c>
      <c r="E184" s="1852" t="s">
        <v>2406</v>
      </c>
      <c r="F184" s="1852" t="s">
        <v>2918</v>
      </c>
      <c r="G184" s="1852" t="s">
        <v>28</v>
      </c>
      <c r="H184" s="1852" t="s">
        <v>28</v>
      </c>
      <c r="I184" s="1852" t="s">
        <v>843</v>
      </c>
    </row>
    <row customHeight="1" ht="11.25">
      <c r="A185" s="1852" t="s">
        <v>2288</v>
      </c>
      <c r="B185" s="1852" t="s">
        <v>16</v>
      </c>
      <c r="C185" s="1852" t="s">
        <v>2293</v>
      </c>
      <c r="D185" s="1852" t="s">
        <v>2294</v>
      </c>
      <c r="E185" s="1852" t="s">
        <v>2295</v>
      </c>
      <c r="F185" s="1852" t="s">
        <v>2296</v>
      </c>
      <c r="G185" s="1852" t="s">
        <v>28</v>
      </c>
      <c r="H185" s="1852" t="s">
        <v>28</v>
      </c>
      <c r="I185" s="1852" t="s">
        <v>929</v>
      </c>
    </row>
    <row customHeight="1" ht="11.25">
      <c r="A186" s="1852" t="s">
        <v>2288</v>
      </c>
      <c r="B186" s="1852" t="s">
        <v>16</v>
      </c>
      <c r="C186" s="1852" t="s">
        <v>2321</v>
      </c>
      <c r="D186" s="1852" t="s">
        <v>2322</v>
      </c>
      <c r="E186" s="1852" t="s">
        <v>2323</v>
      </c>
      <c r="F186" s="1852" t="s">
        <v>2324</v>
      </c>
      <c r="G186" s="1852" t="s">
        <v>28</v>
      </c>
      <c r="H186" s="1852" t="s">
        <v>28</v>
      </c>
      <c r="I186" s="1852" t="s">
        <v>929</v>
      </c>
    </row>
    <row customHeight="1" ht="11.25">
      <c r="A187" s="1852" t="s">
        <v>2288</v>
      </c>
      <c r="B187" s="1852" t="s">
        <v>16</v>
      </c>
      <c r="C187" s="1852" t="s">
        <v>2325</v>
      </c>
      <c r="D187" s="1852" t="s">
        <v>2326</v>
      </c>
      <c r="E187" s="1852" t="s">
        <v>2327</v>
      </c>
      <c r="F187" s="1852" t="s">
        <v>2328</v>
      </c>
      <c r="G187" s="1852" t="s">
        <v>2329</v>
      </c>
      <c r="H187" s="1852" t="s">
        <v>28</v>
      </c>
      <c r="I187" s="1852" t="s">
        <v>929</v>
      </c>
    </row>
    <row customHeight="1" ht="11.25">
      <c r="A188" s="1852" t="s">
        <v>2288</v>
      </c>
      <c r="B188" s="1852" t="s">
        <v>16</v>
      </c>
      <c r="C188" s="1852" t="s">
        <v>2339</v>
      </c>
      <c r="D188" s="1852" t="s">
        <v>2340</v>
      </c>
      <c r="E188" s="1852" t="s">
        <v>2341</v>
      </c>
      <c r="F188" s="1852" t="s">
        <v>2342</v>
      </c>
      <c r="G188" s="1852" t="s">
        <v>2343</v>
      </c>
      <c r="H188" s="1852" t="s">
        <v>28</v>
      </c>
      <c r="I188" s="1852" t="s">
        <v>929</v>
      </c>
    </row>
    <row customHeight="1" ht="11.25">
      <c r="A189" s="1852" t="s">
        <v>2288</v>
      </c>
      <c r="B189" s="1852" t="s">
        <v>16</v>
      </c>
      <c r="C189" s="1852" t="s">
        <v>2348</v>
      </c>
      <c r="D189" s="1852" t="s">
        <v>2349</v>
      </c>
      <c r="E189" s="1852" t="s">
        <v>2350</v>
      </c>
      <c r="F189" s="1852" t="s">
        <v>2328</v>
      </c>
      <c r="G189" s="1852" t="s">
        <v>28</v>
      </c>
      <c r="H189" s="1852" t="s">
        <v>28</v>
      </c>
      <c r="I189" s="1852" t="s">
        <v>929</v>
      </c>
    </row>
    <row customHeight="1" ht="11.25">
      <c r="A190" s="1852" t="s">
        <v>2288</v>
      </c>
      <c r="B190" s="1852" t="s">
        <v>16</v>
      </c>
      <c r="C190" s="1852" t="s">
        <v>2351</v>
      </c>
      <c r="D190" s="1852" t="s">
        <v>2352</v>
      </c>
      <c r="E190" s="1852" t="s">
        <v>2353</v>
      </c>
      <c r="F190" s="1852" t="s">
        <v>2354</v>
      </c>
      <c r="G190" s="1852" t="s">
        <v>28</v>
      </c>
      <c r="H190" s="1852" t="s">
        <v>28</v>
      </c>
      <c r="I190" s="1852" t="s">
        <v>929</v>
      </c>
    </row>
    <row customHeight="1" ht="11.25">
      <c r="A191" s="1852" t="s">
        <v>2288</v>
      </c>
      <c r="B191" s="1852" t="s">
        <v>16</v>
      </c>
      <c r="C191" s="1852" t="s">
        <v>2355</v>
      </c>
      <c r="D191" s="1852" t="s">
        <v>2356</v>
      </c>
      <c r="E191" s="1852" t="s">
        <v>2357</v>
      </c>
      <c r="F191" s="1852" t="s">
        <v>2358</v>
      </c>
      <c r="G191" s="1852" t="s">
        <v>28</v>
      </c>
      <c r="H191" s="1852" t="s">
        <v>28</v>
      </c>
      <c r="I191" s="1852" t="s">
        <v>929</v>
      </c>
    </row>
    <row customHeight="1" ht="11.25">
      <c r="A192" s="1852" t="s">
        <v>2288</v>
      </c>
      <c r="B192" s="1852" t="s">
        <v>16</v>
      </c>
      <c r="C192" s="1852" t="s">
        <v>2359</v>
      </c>
      <c r="D192" s="1852" t="s">
        <v>2360</v>
      </c>
      <c r="E192" s="1852" t="s">
        <v>2361</v>
      </c>
      <c r="F192" s="1852" t="s">
        <v>2362</v>
      </c>
      <c r="G192" s="1852" t="s">
        <v>28</v>
      </c>
      <c r="H192" s="1852" t="s">
        <v>28</v>
      </c>
      <c r="I192" s="1852" t="s">
        <v>929</v>
      </c>
    </row>
    <row customHeight="1" ht="11.25">
      <c r="A193" s="1852" t="s">
        <v>2288</v>
      </c>
      <c r="B193" s="1852" t="s">
        <v>16</v>
      </c>
      <c r="C193" s="1852" t="s">
        <v>2372</v>
      </c>
      <c r="D193" s="1852" t="s">
        <v>2373</v>
      </c>
      <c r="E193" s="1852" t="s">
        <v>2374</v>
      </c>
      <c r="F193" s="1852" t="s">
        <v>2375</v>
      </c>
      <c r="G193" s="1852" t="s">
        <v>28</v>
      </c>
      <c r="H193" s="1852" t="s">
        <v>28</v>
      </c>
      <c r="I193" s="1852" t="s">
        <v>929</v>
      </c>
    </row>
    <row customHeight="1" ht="11.25">
      <c r="A194" s="1852" t="s">
        <v>2288</v>
      </c>
      <c r="B194" s="1852" t="s">
        <v>16</v>
      </c>
      <c r="C194" s="1852" t="s">
        <v>2376</v>
      </c>
      <c r="D194" s="1852" t="s">
        <v>2377</v>
      </c>
      <c r="E194" s="1852" t="s">
        <v>2378</v>
      </c>
      <c r="F194" s="1852" t="s">
        <v>52</v>
      </c>
      <c r="G194" s="1852" t="s">
        <v>2379</v>
      </c>
      <c r="H194" s="1852" t="s">
        <v>28</v>
      </c>
      <c r="I194" s="1852" t="s">
        <v>929</v>
      </c>
    </row>
    <row customHeight="1" ht="11.25">
      <c r="A195" s="1852" t="s">
        <v>2288</v>
      </c>
      <c r="B195" s="1852" t="s">
        <v>16</v>
      </c>
      <c r="C195" s="1852" t="s">
        <v>2416</v>
      </c>
      <c r="D195" s="1852" t="s">
        <v>2417</v>
      </c>
      <c r="E195" s="1852" t="s">
        <v>2418</v>
      </c>
      <c r="F195" s="1852" t="s">
        <v>2419</v>
      </c>
      <c r="G195" s="1852" t="s">
        <v>2420</v>
      </c>
      <c r="H195" s="1852" t="s">
        <v>28</v>
      </c>
      <c r="I195" s="1852" t="s">
        <v>929</v>
      </c>
    </row>
    <row customHeight="1" ht="11.25">
      <c r="A196" s="1852" t="s">
        <v>2288</v>
      </c>
      <c r="B196" s="1852" t="s">
        <v>16</v>
      </c>
      <c r="C196" s="1852" t="s">
        <v>2449</v>
      </c>
      <c r="D196" s="1852" t="s">
        <v>2450</v>
      </c>
      <c r="E196" s="1852" t="s">
        <v>2451</v>
      </c>
      <c r="F196" s="1852" t="s">
        <v>2452</v>
      </c>
      <c r="G196" s="1852" t="s">
        <v>2453</v>
      </c>
      <c r="H196" s="1852" t="s">
        <v>28</v>
      </c>
      <c r="I196" s="1852" t="s">
        <v>929</v>
      </c>
    </row>
    <row customHeight="1" ht="11.25">
      <c r="A197" s="1852" t="s">
        <v>2288</v>
      </c>
      <c r="B197" s="1852" t="s">
        <v>16</v>
      </c>
      <c r="C197" s="1852" t="s">
        <v>2458</v>
      </c>
      <c r="D197" s="1852" t="s">
        <v>2459</v>
      </c>
      <c r="E197" s="1852" t="s">
        <v>2460</v>
      </c>
      <c r="F197" s="1852" t="s">
        <v>2452</v>
      </c>
      <c r="G197" s="1852" t="s">
        <v>2461</v>
      </c>
      <c r="H197" s="1852" t="s">
        <v>28</v>
      </c>
      <c r="I197" s="1852" t="s">
        <v>929</v>
      </c>
    </row>
    <row customHeight="1" ht="11.25">
      <c r="A198" s="1852" t="s">
        <v>2288</v>
      </c>
      <c r="B198" s="1852" t="s">
        <v>16</v>
      </c>
      <c r="C198" s="1852" t="s">
        <v>2465</v>
      </c>
      <c r="D198" s="1852" t="s">
        <v>2466</v>
      </c>
      <c r="E198" s="1852" t="s">
        <v>2467</v>
      </c>
      <c r="F198" s="1852" t="s">
        <v>2311</v>
      </c>
      <c r="G198" s="1852" t="s">
        <v>28</v>
      </c>
      <c r="H198" s="1852" t="s">
        <v>28</v>
      </c>
      <c r="I198" s="1852" t="s">
        <v>929</v>
      </c>
    </row>
    <row customHeight="1" ht="11.25">
      <c r="A199" s="1852" t="s">
        <v>2288</v>
      </c>
      <c r="B199" s="1852" t="s">
        <v>16</v>
      </c>
      <c r="C199" s="1852" t="s">
        <v>2468</v>
      </c>
      <c r="D199" s="1852" t="s">
        <v>2469</v>
      </c>
      <c r="E199" s="1852" t="s">
        <v>2470</v>
      </c>
      <c r="F199" s="1852" t="s">
        <v>2342</v>
      </c>
      <c r="G199" s="1852" t="s">
        <v>28</v>
      </c>
      <c r="H199" s="1852" t="s">
        <v>28</v>
      </c>
      <c r="I199" s="1852" t="s">
        <v>929</v>
      </c>
    </row>
    <row customHeight="1" ht="11.25">
      <c r="A200" s="1852" t="s">
        <v>2288</v>
      </c>
      <c r="B200" s="1852" t="s">
        <v>16</v>
      </c>
      <c r="C200" s="1852" t="s">
        <v>2471</v>
      </c>
      <c r="D200" s="1852" t="s">
        <v>2472</v>
      </c>
      <c r="E200" s="1852" t="s">
        <v>2473</v>
      </c>
      <c r="F200" s="1852" t="s">
        <v>2474</v>
      </c>
      <c r="G200" s="1852" t="s">
        <v>2475</v>
      </c>
      <c r="H200" s="1852" t="s">
        <v>28</v>
      </c>
      <c r="I200" s="1852" t="s">
        <v>929</v>
      </c>
    </row>
    <row customHeight="1" ht="11.25">
      <c r="A201" s="1852" t="s">
        <v>2288</v>
      </c>
      <c r="B201" s="1852" t="s">
        <v>16</v>
      </c>
      <c r="C201" s="1852" t="s">
        <v>2476</v>
      </c>
      <c r="D201" s="1852" t="s">
        <v>2477</v>
      </c>
      <c r="E201" s="1852" t="s">
        <v>2478</v>
      </c>
      <c r="F201" s="1852" t="s">
        <v>2474</v>
      </c>
      <c r="G201" s="1852" t="s">
        <v>2479</v>
      </c>
      <c r="H201" s="1852" t="s">
        <v>28</v>
      </c>
      <c r="I201" s="1852" t="s">
        <v>929</v>
      </c>
    </row>
    <row customHeight="1" ht="11.25">
      <c r="A202" s="1852" t="s">
        <v>2288</v>
      </c>
      <c r="B202" s="1852" t="s">
        <v>16</v>
      </c>
      <c r="C202" s="1852" t="s">
        <v>2480</v>
      </c>
      <c r="D202" s="1852" t="s">
        <v>2481</v>
      </c>
      <c r="E202" s="1852" t="s">
        <v>2482</v>
      </c>
      <c r="F202" s="1852" t="s">
        <v>2370</v>
      </c>
      <c r="G202" s="1852" t="s">
        <v>28</v>
      </c>
      <c r="H202" s="1852" t="s">
        <v>28</v>
      </c>
      <c r="I202" s="1852" t="s">
        <v>929</v>
      </c>
    </row>
    <row customHeight="1" ht="11.25">
      <c r="A203" s="1852" t="s">
        <v>2288</v>
      </c>
      <c r="B203" s="1852" t="s">
        <v>16</v>
      </c>
      <c r="C203" s="1852" t="s">
        <v>2483</v>
      </c>
      <c r="D203" s="1852" t="s">
        <v>2484</v>
      </c>
      <c r="E203" s="1852" t="s">
        <v>2485</v>
      </c>
      <c r="F203" s="1852" t="s">
        <v>2354</v>
      </c>
      <c r="G203" s="1852" t="s">
        <v>28</v>
      </c>
      <c r="H203" s="1852" t="s">
        <v>28</v>
      </c>
      <c r="I203" s="1852" t="s">
        <v>929</v>
      </c>
    </row>
    <row customHeight="1" ht="11.25">
      <c r="A204" s="1852" t="s">
        <v>2288</v>
      </c>
      <c r="B204" s="1852" t="s">
        <v>16</v>
      </c>
      <c r="C204" s="1852" t="s">
        <v>2486</v>
      </c>
      <c r="D204" s="1852" t="s">
        <v>2487</v>
      </c>
      <c r="E204" s="1852" t="s">
        <v>2488</v>
      </c>
      <c r="F204" s="1852" t="s">
        <v>2342</v>
      </c>
      <c r="G204" s="1852" t="s">
        <v>2489</v>
      </c>
      <c r="H204" s="1852" t="s">
        <v>28</v>
      </c>
      <c r="I204" s="1852" t="s">
        <v>929</v>
      </c>
    </row>
    <row customHeight="1" ht="11.25">
      <c r="A205" s="1852" t="s">
        <v>2288</v>
      </c>
      <c r="B205" s="1852" t="s">
        <v>16</v>
      </c>
      <c r="C205" s="1852" t="s">
        <v>2493</v>
      </c>
      <c r="D205" s="1852" t="s">
        <v>2494</v>
      </c>
      <c r="E205" s="1852" t="s">
        <v>2495</v>
      </c>
      <c r="F205" s="1852" t="s">
        <v>2496</v>
      </c>
      <c r="G205" s="1852" t="s">
        <v>2497</v>
      </c>
      <c r="H205" s="1852" t="s">
        <v>28</v>
      </c>
      <c r="I205" s="1852" t="s">
        <v>929</v>
      </c>
    </row>
    <row customHeight="1" ht="11.25">
      <c r="A206" s="1852" t="s">
        <v>2288</v>
      </c>
      <c r="B206" s="1852" t="s">
        <v>16</v>
      </c>
      <c r="C206" s="1852" t="s">
        <v>2502</v>
      </c>
      <c r="D206" s="1852" t="s">
        <v>2503</v>
      </c>
      <c r="E206" s="1852" t="s">
        <v>2504</v>
      </c>
      <c r="F206" s="1852" t="s">
        <v>2505</v>
      </c>
      <c r="G206" s="1852" t="s">
        <v>28</v>
      </c>
      <c r="H206" s="1852" t="s">
        <v>28</v>
      </c>
      <c r="I206" s="1852" t="s">
        <v>929</v>
      </c>
    </row>
    <row customHeight="1" ht="11.25">
      <c r="A207" s="1852" t="s">
        <v>2288</v>
      </c>
      <c r="B207" s="1852" t="s">
        <v>16</v>
      </c>
      <c r="C207" s="1852" t="s">
        <v>2506</v>
      </c>
      <c r="D207" s="1852" t="s">
        <v>2507</v>
      </c>
      <c r="E207" s="1852" t="s">
        <v>2508</v>
      </c>
      <c r="F207" s="1852" t="s">
        <v>2452</v>
      </c>
      <c r="G207" s="1852" t="s">
        <v>28</v>
      </c>
      <c r="H207" s="1852" t="s">
        <v>28</v>
      </c>
      <c r="I207" s="1852" t="s">
        <v>929</v>
      </c>
    </row>
    <row customHeight="1" ht="11.25">
      <c r="A208" s="1852" t="s">
        <v>2288</v>
      </c>
      <c r="B208" s="1852" t="s">
        <v>16</v>
      </c>
      <c r="C208" s="1852" t="s">
        <v>2509</v>
      </c>
      <c r="D208" s="1852" t="s">
        <v>2510</v>
      </c>
      <c r="E208" s="1852" t="s">
        <v>2511</v>
      </c>
      <c r="F208" s="1852" t="s">
        <v>2512</v>
      </c>
      <c r="G208" s="1852" t="s">
        <v>28</v>
      </c>
      <c r="H208" s="1852" t="s">
        <v>28</v>
      </c>
      <c r="I208" s="1852" t="s">
        <v>929</v>
      </c>
    </row>
    <row customHeight="1" ht="11.25">
      <c r="A209" s="1852" t="s">
        <v>2288</v>
      </c>
      <c r="B209" s="1852" t="s">
        <v>16</v>
      </c>
      <c r="C209" s="1852" t="s">
        <v>2513</v>
      </c>
      <c r="D209" s="1852" t="s">
        <v>2514</v>
      </c>
      <c r="E209" s="1852" t="s">
        <v>2515</v>
      </c>
      <c r="F209" s="1852" t="s">
        <v>2452</v>
      </c>
      <c r="G209" s="1852" t="s">
        <v>28</v>
      </c>
      <c r="H209" s="1852" t="s">
        <v>28</v>
      </c>
      <c r="I209" s="1852" t="s">
        <v>929</v>
      </c>
    </row>
    <row customHeight="1" ht="11.25">
      <c r="A210" s="1852" t="s">
        <v>2288</v>
      </c>
      <c r="B210" s="1852" t="s">
        <v>16</v>
      </c>
      <c r="C210" s="1852" t="s">
        <v>2516</v>
      </c>
      <c r="D210" s="1852" t="s">
        <v>2517</v>
      </c>
      <c r="E210" s="1852" t="s">
        <v>2518</v>
      </c>
      <c r="F210" s="1852" t="s">
        <v>2519</v>
      </c>
      <c r="G210" s="1852" t="s">
        <v>28</v>
      </c>
      <c r="H210" s="1852" t="s">
        <v>28</v>
      </c>
      <c r="I210" s="1852" t="s">
        <v>929</v>
      </c>
    </row>
    <row customHeight="1" ht="11.25">
      <c r="A211" s="1852" t="s">
        <v>2288</v>
      </c>
      <c r="B211" s="1852" t="s">
        <v>16</v>
      </c>
      <c r="C211" s="1852" t="s">
        <v>2520</v>
      </c>
      <c r="D211" s="1852" t="s">
        <v>2521</v>
      </c>
      <c r="E211" s="1852" t="s">
        <v>2522</v>
      </c>
      <c r="F211" s="1852" t="s">
        <v>2296</v>
      </c>
      <c r="G211" s="1852" t="s">
        <v>2523</v>
      </c>
      <c r="H211" s="1852" t="s">
        <v>28</v>
      </c>
      <c r="I211" s="1852" t="s">
        <v>929</v>
      </c>
    </row>
    <row customHeight="1" ht="11.25">
      <c r="A212" s="1852" t="s">
        <v>2288</v>
      </c>
      <c r="B212" s="1852" t="s">
        <v>16</v>
      </c>
      <c r="C212" s="1852" t="s">
        <v>2524</v>
      </c>
      <c r="D212" s="1852" t="s">
        <v>2525</v>
      </c>
      <c r="E212" s="1852" t="s">
        <v>2526</v>
      </c>
      <c r="F212" s="1852" t="s">
        <v>2296</v>
      </c>
      <c r="G212" s="1852" t="s">
        <v>28</v>
      </c>
      <c r="H212" s="1852" t="s">
        <v>28</v>
      </c>
      <c r="I212" s="1852" t="s">
        <v>929</v>
      </c>
    </row>
    <row customHeight="1" ht="11.25">
      <c r="A213" s="1852" t="s">
        <v>2288</v>
      </c>
      <c r="B213" s="1852" t="s">
        <v>16</v>
      </c>
      <c r="C213" s="1852" t="s">
        <v>2527</v>
      </c>
      <c r="D213" s="1852" t="s">
        <v>2528</v>
      </c>
      <c r="E213" s="1852" t="s">
        <v>2529</v>
      </c>
      <c r="F213" s="1852" t="s">
        <v>2530</v>
      </c>
      <c r="G213" s="1852" t="s">
        <v>28</v>
      </c>
      <c r="H213" s="1852" t="s">
        <v>28</v>
      </c>
      <c r="I213" s="1852" t="s">
        <v>929</v>
      </c>
    </row>
    <row customHeight="1" ht="11.25">
      <c r="A214" s="1852" t="s">
        <v>2288</v>
      </c>
      <c r="B214" s="1852" t="s">
        <v>16</v>
      </c>
      <c r="C214" s="1852" t="s">
        <v>2535</v>
      </c>
      <c r="D214" s="1852" t="s">
        <v>2536</v>
      </c>
      <c r="E214" s="1852" t="s">
        <v>2537</v>
      </c>
      <c r="F214" s="1852" t="s">
        <v>2296</v>
      </c>
      <c r="G214" s="1852" t="s">
        <v>2538</v>
      </c>
      <c r="H214" s="1852" t="s">
        <v>28</v>
      </c>
      <c r="I214" s="1852" t="s">
        <v>929</v>
      </c>
    </row>
    <row customHeight="1" ht="11.25">
      <c r="A215" s="1852" t="s">
        <v>2288</v>
      </c>
      <c r="B215" s="1852" t="s">
        <v>16</v>
      </c>
      <c r="C215" s="1852" t="s">
        <v>2542</v>
      </c>
      <c r="D215" s="1852" t="s">
        <v>2543</v>
      </c>
      <c r="E215" s="1852" t="s">
        <v>2544</v>
      </c>
      <c r="F215" s="1852" t="s">
        <v>2354</v>
      </c>
      <c r="G215" s="1852" t="s">
        <v>28</v>
      </c>
      <c r="H215" s="1852" t="s">
        <v>28</v>
      </c>
      <c r="I215" s="1852" t="s">
        <v>929</v>
      </c>
    </row>
    <row customHeight="1" ht="11.25">
      <c r="A216" s="1852" t="s">
        <v>2288</v>
      </c>
      <c r="B216" s="1852" t="s">
        <v>16</v>
      </c>
      <c r="C216" s="1852" t="s">
        <v>13</v>
      </c>
      <c r="D216" s="1852" t="s">
        <v>47</v>
      </c>
      <c r="E216" s="1852" t="s">
        <v>50</v>
      </c>
      <c r="F216" s="1852" t="s">
        <v>52</v>
      </c>
      <c r="G216" s="1852" t="s">
        <v>2545</v>
      </c>
      <c r="H216" s="1852" t="s">
        <v>28</v>
      </c>
      <c r="I216" s="1852" t="s">
        <v>929</v>
      </c>
    </row>
    <row customHeight="1" ht="11.25">
      <c r="A217" s="1852" t="s">
        <v>2288</v>
      </c>
      <c r="B217" s="1852" t="s">
        <v>16</v>
      </c>
      <c r="C217" s="1852" t="s">
        <v>2550</v>
      </c>
      <c r="D217" s="1852" t="s">
        <v>2551</v>
      </c>
      <c r="E217" s="1852" t="s">
        <v>2552</v>
      </c>
      <c r="F217" s="1852" t="s">
        <v>2512</v>
      </c>
      <c r="G217" s="1852" t="s">
        <v>28</v>
      </c>
      <c r="H217" s="1852" t="s">
        <v>28</v>
      </c>
      <c r="I217" s="1852" t="s">
        <v>929</v>
      </c>
    </row>
    <row customHeight="1" ht="11.25">
      <c r="A218" s="1852" t="s">
        <v>2288</v>
      </c>
      <c r="B218" s="1852" t="s">
        <v>16</v>
      </c>
      <c r="C218" s="1852" t="s">
        <v>2597</v>
      </c>
      <c r="D218" s="1852" t="s">
        <v>2598</v>
      </c>
      <c r="E218" s="1852" t="s">
        <v>2291</v>
      </c>
      <c r="F218" s="1852" t="s">
        <v>2599</v>
      </c>
      <c r="G218" s="1852" t="s">
        <v>28</v>
      </c>
      <c r="H218" s="1852" t="s">
        <v>28</v>
      </c>
      <c r="I218" s="1852" t="s">
        <v>929</v>
      </c>
    </row>
    <row customHeight="1" ht="11.25">
      <c r="A219" s="1852" t="s">
        <v>2288</v>
      </c>
      <c r="B219" s="1852" t="s">
        <v>16</v>
      </c>
      <c r="C219" s="1852" t="s">
        <v>2600</v>
      </c>
      <c r="D219" s="1852" t="s">
        <v>2601</v>
      </c>
      <c r="E219" s="1852" t="s">
        <v>2291</v>
      </c>
      <c r="F219" s="1852" t="s">
        <v>2602</v>
      </c>
      <c r="G219" s="1852" t="s">
        <v>28</v>
      </c>
      <c r="H219" s="1852" t="s">
        <v>28</v>
      </c>
      <c r="I219" s="1852" t="s">
        <v>929</v>
      </c>
    </row>
    <row customHeight="1" ht="11.25">
      <c r="A220" s="1852" t="s">
        <v>2288</v>
      </c>
      <c r="B220" s="1852" t="s">
        <v>16</v>
      </c>
      <c r="C220" s="1852" t="s">
        <v>2603</v>
      </c>
      <c r="D220" s="1852" t="s">
        <v>2604</v>
      </c>
      <c r="E220" s="1852" t="s">
        <v>2291</v>
      </c>
      <c r="F220" s="1852" t="s">
        <v>2605</v>
      </c>
      <c r="G220" s="1852" t="s">
        <v>28</v>
      </c>
      <c r="H220" s="1852" t="s">
        <v>28</v>
      </c>
      <c r="I220" s="1852" t="s">
        <v>929</v>
      </c>
    </row>
    <row customHeight="1" ht="11.25">
      <c r="A221" s="1852" t="s">
        <v>2288</v>
      </c>
      <c r="B221" s="1852" t="s">
        <v>16</v>
      </c>
      <c r="C221" s="1852" t="s">
        <v>2606</v>
      </c>
      <c r="D221" s="1852" t="s">
        <v>2607</v>
      </c>
      <c r="E221" s="1852" t="s">
        <v>2291</v>
      </c>
      <c r="F221" s="1852" t="s">
        <v>2608</v>
      </c>
      <c r="G221" s="1852" t="s">
        <v>28</v>
      </c>
      <c r="H221" s="1852" t="s">
        <v>28</v>
      </c>
      <c r="I221" s="1852" t="s">
        <v>929</v>
      </c>
    </row>
    <row customHeight="1" ht="11.25">
      <c r="A222" s="1852" t="s">
        <v>2288</v>
      </c>
      <c r="B222" s="1852" t="s">
        <v>16</v>
      </c>
      <c r="C222" s="1852" t="s">
        <v>2609</v>
      </c>
      <c r="D222" s="1852" t="s">
        <v>2610</v>
      </c>
      <c r="E222" s="1852" t="s">
        <v>2291</v>
      </c>
      <c r="F222" s="1852" t="s">
        <v>2611</v>
      </c>
      <c r="G222" s="1852" t="s">
        <v>28</v>
      </c>
      <c r="H222" s="1852" t="s">
        <v>28</v>
      </c>
      <c r="I222" s="1852" t="s">
        <v>929</v>
      </c>
    </row>
    <row customHeight="1" ht="11.25">
      <c r="A223" s="1852" t="s">
        <v>2288</v>
      </c>
      <c r="B223" s="1852" t="s">
        <v>16</v>
      </c>
      <c r="C223" s="1852" t="s">
        <v>2612</v>
      </c>
      <c r="D223" s="1852" t="s">
        <v>2613</v>
      </c>
      <c r="E223" s="1852" t="s">
        <v>2291</v>
      </c>
      <c r="F223" s="1852" t="s">
        <v>2614</v>
      </c>
      <c r="G223" s="1852" t="s">
        <v>28</v>
      </c>
      <c r="H223" s="1852" t="s">
        <v>28</v>
      </c>
      <c r="I223" s="1852" t="s">
        <v>929</v>
      </c>
    </row>
    <row customHeight="1" ht="11.25">
      <c r="A224" s="1852" t="s">
        <v>2288</v>
      </c>
      <c r="B224" s="1852" t="s">
        <v>16</v>
      </c>
      <c r="C224" s="1852" t="s">
        <v>2615</v>
      </c>
      <c r="D224" s="1852" t="s">
        <v>2616</v>
      </c>
      <c r="E224" s="1852" t="s">
        <v>2291</v>
      </c>
      <c r="F224" s="1852" t="s">
        <v>2617</v>
      </c>
      <c r="G224" s="1852" t="s">
        <v>28</v>
      </c>
      <c r="H224" s="1852" t="s">
        <v>28</v>
      </c>
      <c r="I224" s="1852" t="s">
        <v>929</v>
      </c>
    </row>
    <row customHeight="1" ht="11.25">
      <c r="A225" s="1852" t="s">
        <v>2288</v>
      </c>
      <c r="B225" s="1852" t="s">
        <v>16</v>
      </c>
      <c r="C225" s="1852" t="s">
        <v>2621</v>
      </c>
      <c r="D225" s="1852" t="s">
        <v>2622</v>
      </c>
      <c r="E225" s="1852" t="s">
        <v>2291</v>
      </c>
      <c r="F225" s="1852" t="s">
        <v>2623</v>
      </c>
      <c r="G225" s="1852" t="s">
        <v>28</v>
      </c>
      <c r="H225" s="1852" t="s">
        <v>28</v>
      </c>
      <c r="I225" s="1852" t="s">
        <v>929</v>
      </c>
    </row>
    <row customHeight="1" ht="11.25">
      <c r="A226" s="1852" t="s">
        <v>2288</v>
      </c>
      <c r="B226" s="1852" t="s">
        <v>16</v>
      </c>
      <c r="C226" s="1852" t="s">
        <v>2624</v>
      </c>
      <c r="D226" s="1852" t="s">
        <v>2625</v>
      </c>
      <c r="E226" s="1852" t="s">
        <v>2291</v>
      </c>
      <c r="F226" s="1852" t="s">
        <v>2626</v>
      </c>
      <c r="G226" s="1852" t="s">
        <v>28</v>
      </c>
      <c r="H226" s="1852" t="s">
        <v>28</v>
      </c>
      <c r="I226" s="1852" t="s">
        <v>929</v>
      </c>
    </row>
    <row customHeight="1" ht="11.25">
      <c r="A227" s="1852" t="s">
        <v>2288</v>
      </c>
      <c r="B227" s="1852" t="s">
        <v>16</v>
      </c>
      <c r="C227" s="1852" t="s">
        <v>2627</v>
      </c>
      <c r="D227" s="1852" t="s">
        <v>2628</v>
      </c>
      <c r="E227" s="1852" t="s">
        <v>2629</v>
      </c>
      <c r="F227" s="1852" t="s">
        <v>2630</v>
      </c>
      <c r="G227" s="1852" t="s">
        <v>28</v>
      </c>
      <c r="H227" s="1852" t="s">
        <v>28</v>
      </c>
      <c r="I227" s="1852" t="s">
        <v>929</v>
      </c>
    </row>
    <row customHeight="1" ht="11.25">
      <c r="A228" s="1852" t="s">
        <v>2288</v>
      </c>
      <c r="B228" s="1852" t="s">
        <v>16</v>
      </c>
      <c r="C228" s="1852" t="s">
        <v>2631</v>
      </c>
      <c r="D228" s="1852" t="s">
        <v>2632</v>
      </c>
      <c r="E228" s="1852" t="s">
        <v>2629</v>
      </c>
      <c r="F228" s="1852" t="s">
        <v>2633</v>
      </c>
      <c r="G228" s="1852" t="s">
        <v>28</v>
      </c>
      <c r="H228" s="1852" t="s">
        <v>28</v>
      </c>
      <c r="I228" s="1852" t="s">
        <v>929</v>
      </c>
    </row>
    <row customHeight="1" ht="11.25">
      <c r="A229" s="1852" t="s">
        <v>2288</v>
      </c>
      <c r="B229" s="1852" t="s">
        <v>16</v>
      </c>
      <c r="C229" s="1852" t="s">
        <v>2637</v>
      </c>
      <c r="D229" s="1852" t="s">
        <v>2638</v>
      </c>
      <c r="E229" s="1852" t="s">
        <v>2629</v>
      </c>
      <c r="F229" s="1852" t="s">
        <v>2639</v>
      </c>
      <c r="G229" s="1852" t="s">
        <v>28</v>
      </c>
      <c r="H229" s="1852" t="s">
        <v>28</v>
      </c>
      <c r="I229" s="1852" t="s">
        <v>929</v>
      </c>
    </row>
    <row customHeight="1" ht="11.25">
      <c r="A230" s="1852" t="s">
        <v>2288</v>
      </c>
      <c r="B230" s="1852" t="s">
        <v>16</v>
      </c>
      <c r="C230" s="1852" t="s">
        <v>2651</v>
      </c>
      <c r="D230" s="1852" t="s">
        <v>2652</v>
      </c>
      <c r="E230" s="1852" t="s">
        <v>2653</v>
      </c>
      <c r="F230" s="1852" t="s">
        <v>2643</v>
      </c>
      <c r="G230" s="1852" t="s">
        <v>2644</v>
      </c>
      <c r="H230" s="1852" t="s">
        <v>28</v>
      </c>
      <c r="I230" s="1852" t="s">
        <v>929</v>
      </c>
    </row>
    <row customHeight="1" ht="11.25">
      <c r="A231" s="1852" t="s">
        <v>2288</v>
      </c>
      <c r="B231" s="1852" t="s">
        <v>16</v>
      </c>
      <c r="C231" s="1852" t="s">
        <v>2659</v>
      </c>
      <c r="D231" s="1852" t="s">
        <v>2660</v>
      </c>
      <c r="E231" s="1852" t="s">
        <v>2661</v>
      </c>
      <c r="F231" s="1852" t="s">
        <v>2662</v>
      </c>
      <c r="G231" s="1852" t="s">
        <v>28</v>
      </c>
      <c r="H231" s="1852" t="s">
        <v>28</v>
      </c>
      <c r="I231" s="1852" t="s">
        <v>929</v>
      </c>
    </row>
    <row customHeight="1" ht="11.25">
      <c r="A232" s="1852" t="s">
        <v>2288</v>
      </c>
      <c r="B232" s="1852" t="s">
        <v>16</v>
      </c>
      <c r="C232" s="1852" t="s">
        <v>2677</v>
      </c>
      <c r="D232" s="1852" t="s">
        <v>2678</v>
      </c>
      <c r="E232" s="1852" t="s">
        <v>2679</v>
      </c>
      <c r="F232" s="1852" t="s">
        <v>2338</v>
      </c>
      <c r="G232" s="1852" t="s">
        <v>28</v>
      </c>
      <c r="H232" s="1852" t="s">
        <v>28</v>
      </c>
      <c r="I232" s="1852" t="s">
        <v>929</v>
      </c>
    </row>
    <row customHeight="1" ht="11.25">
      <c r="A233" s="1852" t="s">
        <v>2288</v>
      </c>
      <c r="B233" s="1852" t="s">
        <v>16</v>
      </c>
      <c r="C233" s="1852" t="s">
        <v>2689</v>
      </c>
      <c r="D233" s="1852" t="s">
        <v>2690</v>
      </c>
      <c r="E233" s="1852" t="s">
        <v>2691</v>
      </c>
      <c r="F233" s="1852" t="s">
        <v>2296</v>
      </c>
      <c r="G233" s="1852" t="s">
        <v>2692</v>
      </c>
      <c r="H233" s="1852" t="s">
        <v>28</v>
      </c>
      <c r="I233" s="1852" t="s">
        <v>929</v>
      </c>
    </row>
    <row customHeight="1" ht="11.25">
      <c r="A234" s="1852" t="s">
        <v>2288</v>
      </c>
      <c r="B234" s="1852" t="s">
        <v>16</v>
      </c>
      <c r="C234" s="1852" t="s">
        <v>2717</v>
      </c>
      <c r="D234" s="1852" t="s">
        <v>2718</v>
      </c>
      <c r="E234" s="1852" t="s">
        <v>2719</v>
      </c>
      <c r="F234" s="1852" t="s">
        <v>2696</v>
      </c>
      <c r="G234" s="1852" t="s">
        <v>28</v>
      </c>
      <c r="H234" s="1852" t="s">
        <v>28</v>
      </c>
      <c r="I234" s="1852" t="s">
        <v>929</v>
      </c>
    </row>
    <row customHeight="1" ht="11.25">
      <c r="A235" s="1852" t="s">
        <v>2288</v>
      </c>
      <c r="B235" s="1852" t="s">
        <v>16</v>
      </c>
      <c r="C235" s="1852" t="s">
        <v>2733</v>
      </c>
      <c r="D235" s="1852" t="s">
        <v>2734</v>
      </c>
      <c r="E235" s="1852" t="s">
        <v>2735</v>
      </c>
      <c r="F235" s="1852" t="s">
        <v>2736</v>
      </c>
      <c r="G235" s="1852" t="s">
        <v>2737</v>
      </c>
      <c r="H235" s="1852" t="s">
        <v>28</v>
      </c>
      <c r="I235" s="1852" t="s">
        <v>929</v>
      </c>
    </row>
    <row customHeight="1" ht="11.25">
      <c r="A236" s="1852" t="s">
        <v>2288</v>
      </c>
      <c r="B236" s="1852" t="s">
        <v>16</v>
      </c>
      <c r="C236" s="1852" t="s">
        <v>2738</v>
      </c>
      <c r="D236" s="1852" t="s">
        <v>2739</v>
      </c>
      <c r="E236" s="1852" t="s">
        <v>2740</v>
      </c>
      <c r="F236" s="1852" t="s">
        <v>2696</v>
      </c>
      <c r="G236" s="1852" t="s">
        <v>28</v>
      </c>
      <c r="H236" s="1852" t="s">
        <v>28</v>
      </c>
      <c r="I236" s="1852" t="s">
        <v>929</v>
      </c>
    </row>
    <row customHeight="1" ht="11.25">
      <c r="A237" s="1852" t="s">
        <v>2288</v>
      </c>
      <c r="B237" s="1852" t="s">
        <v>16</v>
      </c>
      <c r="C237" s="1852" t="s">
        <v>2765</v>
      </c>
      <c r="D237" s="1852" t="s">
        <v>2766</v>
      </c>
      <c r="E237" s="1852" t="s">
        <v>2323</v>
      </c>
      <c r="F237" s="1852" t="s">
        <v>2767</v>
      </c>
      <c r="G237" s="1852" t="s">
        <v>28</v>
      </c>
      <c r="H237" s="1852" t="s">
        <v>28</v>
      </c>
      <c r="I237" s="1852" t="s">
        <v>929</v>
      </c>
    </row>
    <row customHeight="1" ht="11.25">
      <c r="A238" s="1852" t="s">
        <v>2288</v>
      </c>
      <c r="B238" s="1852" t="s">
        <v>16</v>
      </c>
      <c r="C238" s="1852" t="s">
        <v>2768</v>
      </c>
      <c r="D238" s="1852" t="s">
        <v>2769</v>
      </c>
      <c r="E238" s="1852" t="s">
        <v>2770</v>
      </c>
      <c r="F238" s="1852" t="s">
        <v>2354</v>
      </c>
      <c r="G238" s="1852" t="s">
        <v>28</v>
      </c>
      <c r="H238" s="1852" t="s">
        <v>28</v>
      </c>
      <c r="I238" s="1852" t="s">
        <v>929</v>
      </c>
    </row>
    <row customHeight="1" ht="11.25">
      <c r="A239" s="1852" t="s">
        <v>2288</v>
      </c>
      <c r="B239" s="1852" t="s">
        <v>16</v>
      </c>
      <c r="C239" s="1852" t="s">
        <v>2805</v>
      </c>
      <c r="D239" s="1852" t="s">
        <v>2806</v>
      </c>
      <c r="E239" s="1852" t="s">
        <v>2807</v>
      </c>
      <c r="F239" s="1852" t="s">
        <v>2354</v>
      </c>
      <c r="G239" s="1852" t="s">
        <v>2808</v>
      </c>
      <c r="H239" s="1852" t="s">
        <v>28</v>
      </c>
      <c r="I239" s="1852" t="s">
        <v>929</v>
      </c>
    </row>
    <row customHeight="1" ht="11.25">
      <c r="A240" s="1852" t="s">
        <v>2288</v>
      </c>
      <c r="B240" s="1852" t="s">
        <v>16</v>
      </c>
      <c r="C240" s="1852" t="s">
        <v>2838</v>
      </c>
      <c r="D240" s="1852" t="s">
        <v>2839</v>
      </c>
      <c r="E240" s="1852" t="s">
        <v>2840</v>
      </c>
      <c r="F240" s="1852" t="s">
        <v>2347</v>
      </c>
      <c r="G240" s="1852" t="s">
        <v>2841</v>
      </c>
      <c r="H240" s="1852" t="s">
        <v>28</v>
      </c>
      <c r="I240" s="1852" t="s">
        <v>929</v>
      </c>
    </row>
    <row customHeight="1" ht="11.25">
      <c r="A241" s="1852" t="s">
        <v>2288</v>
      </c>
      <c r="B241" s="1852" t="s">
        <v>16</v>
      </c>
      <c r="C241" s="1852" t="s">
        <v>2850</v>
      </c>
      <c r="D241" s="1852" t="s">
        <v>2851</v>
      </c>
      <c r="E241" s="1852" t="s">
        <v>2852</v>
      </c>
      <c r="F241" s="1852" t="s">
        <v>2696</v>
      </c>
      <c r="G241" s="1852" t="s">
        <v>2853</v>
      </c>
      <c r="H241" s="1852" t="s">
        <v>28</v>
      </c>
      <c r="I241" s="1852" t="s">
        <v>929</v>
      </c>
    </row>
    <row customHeight="1" ht="11.25">
      <c r="A242" s="1852" t="s">
        <v>2288</v>
      </c>
      <c r="B242" s="1852" t="s">
        <v>16</v>
      </c>
      <c r="C242" s="1852" t="s">
        <v>28</v>
      </c>
      <c r="D242" s="1852" t="s">
        <v>2861</v>
      </c>
      <c r="E242" s="1852" t="s">
        <v>2862</v>
      </c>
      <c r="F242" s="1852" t="s">
        <v>2370</v>
      </c>
      <c r="G242" s="1852" t="s">
        <v>28</v>
      </c>
      <c r="H242" s="1852" t="s">
        <v>28</v>
      </c>
      <c r="I242" s="1852" t="s">
        <v>929</v>
      </c>
    </row>
    <row customHeight="1" ht="11.25">
      <c r="A243" s="1852" t="s">
        <v>2288</v>
      </c>
      <c r="B243" s="1852" t="s">
        <v>16</v>
      </c>
      <c r="C243" s="1852" t="s">
        <v>28</v>
      </c>
      <c r="D243" s="1852" t="s">
        <v>2863</v>
      </c>
      <c r="E243" s="1852" t="s">
        <v>2864</v>
      </c>
      <c r="F243" s="1852" t="s">
        <v>2366</v>
      </c>
      <c r="G243" s="1852" t="s">
        <v>28</v>
      </c>
      <c r="H243" s="1852" t="s">
        <v>28</v>
      </c>
      <c r="I243" s="1852" t="s">
        <v>929</v>
      </c>
    </row>
    <row customHeight="1" ht="11.25">
      <c r="A244" s="1852" t="s">
        <v>2288</v>
      </c>
      <c r="B244" s="1852" t="s">
        <v>16</v>
      </c>
      <c r="C244" s="1852" t="s">
        <v>2865</v>
      </c>
      <c r="D244" s="1852" t="s">
        <v>2866</v>
      </c>
      <c r="E244" s="1852" t="s">
        <v>2867</v>
      </c>
      <c r="F244" s="1852" t="s">
        <v>2319</v>
      </c>
      <c r="G244" s="1852" t="s">
        <v>28</v>
      </c>
      <c r="H244" s="1852" t="s">
        <v>28</v>
      </c>
      <c r="I244" s="1852" t="s">
        <v>929</v>
      </c>
    </row>
    <row customHeight="1" ht="11.25">
      <c r="A245" s="1852" t="s">
        <v>2288</v>
      </c>
      <c r="B245" s="1852" t="s">
        <v>16</v>
      </c>
      <c r="C245" s="1852" t="s">
        <v>2874</v>
      </c>
      <c r="D245" s="1852" t="s">
        <v>2875</v>
      </c>
      <c r="E245" s="1852" t="s">
        <v>2876</v>
      </c>
      <c r="F245" s="1852" t="s">
        <v>2319</v>
      </c>
      <c r="G245" s="1852" t="s">
        <v>28</v>
      </c>
      <c r="H245" s="1852" t="s">
        <v>28</v>
      </c>
      <c r="I245" s="1852" t="s">
        <v>929</v>
      </c>
    </row>
    <row customHeight="1" ht="11.25">
      <c r="A246" s="1852" t="s">
        <v>2288</v>
      </c>
      <c r="B246" s="1852" t="s">
        <v>16</v>
      </c>
      <c r="C246" s="1852" t="s">
        <v>2891</v>
      </c>
      <c r="D246" s="1852" t="s">
        <v>2892</v>
      </c>
      <c r="E246" s="1852" t="s">
        <v>2350</v>
      </c>
      <c r="F246" s="1852" t="s">
        <v>2893</v>
      </c>
      <c r="G246" s="1852" t="s">
        <v>28</v>
      </c>
      <c r="H246" s="1852" t="s">
        <v>28</v>
      </c>
      <c r="I246" s="1852" t="s">
        <v>929</v>
      </c>
    </row>
    <row customHeight="1" ht="11.25">
      <c r="A247" s="1852" t="s">
        <v>2288</v>
      </c>
      <c r="B247" s="1852" t="s">
        <v>16</v>
      </c>
      <c r="C247" s="1852" t="s">
        <v>2894</v>
      </c>
      <c r="D247" s="1852" t="s">
        <v>2895</v>
      </c>
      <c r="E247" s="1852" t="s">
        <v>2653</v>
      </c>
      <c r="F247" s="1852" t="s">
        <v>2896</v>
      </c>
      <c r="G247" s="1852" t="s">
        <v>28</v>
      </c>
      <c r="H247" s="1852" t="s">
        <v>28</v>
      </c>
      <c r="I247" s="1852" t="s">
        <v>929</v>
      </c>
    </row>
    <row customHeight="1" ht="11.25">
      <c r="A248" s="1852" t="s">
        <v>2288</v>
      </c>
      <c r="B248" s="1852" t="s">
        <v>16</v>
      </c>
      <c r="C248" s="1852" t="s">
        <v>2907</v>
      </c>
      <c r="D248" s="1852" t="s">
        <v>2908</v>
      </c>
      <c r="E248" s="1852" t="s">
        <v>2909</v>
      </c>
      <c r="F248" s="1852" t="s">
        <v>2530</v>
      </c>
      <c r="G248" s="1852" t="s">
        <v>28</v>
      </c>
      <c r="H248" s="1852" t="s">
        <v>28</v>
      </c>
      <c r="I248" s="1852" t="s">
        <v>929</v>
      </c>
    </row>
    <row customHeight="1" ht="11.25">
      <c r="A249" s="1852" t="s">
        <v>2288</v>
      </c>
      <c r="B249" s="1852" t="s">
        <v>16</v>
      </c>
      <c r="C249" s="1852" t="s">
        <v>2910</v>
      </c>
      <c r="D249" s="1852" t="s">
        <v>2911</v>
      </c>
      <c r="E249" s="1852" t="s">
        <v>2912</v>
      </c>
      <c r="F249" s="1852" t="s">
        <v>2370</v>
      </c>
      <c r="G249" s="1852" t="s">
        <v>28</v>
      </c>
      <c r="H249" s="1852" t="s">
        <v>28</v>
      </c>
      <c r="I249" s="1852" t="s">
        <v>929</v>
      </c>
    </row>
    <row customHeight="1" ht="11.25">
      <c r="A250" s="1852" t="s">
        <v>2288</v>
      </c>
      <c r="B250" s="1852" t="s">
        <v>16</v>
      </c>
      <c r="C250" s="1852" t="s">
        <v>2293</v>
      </c>
      <c r="D250" s="1852" t="s">
        <v>2294</v>
      </c>
      <c r="E250" s="1852" t="s">
        <v>2295</v>
      </c>
      <c r="F250" s="1852" t="s">
        <v>2296</v>
      </c>
      <c r="G250" s="1852" t="s">
        <v>28</v>
      </c>
      <c r="H250" s="1852" t="s">
        <v>28</v>
      </c>
      <c r="I250" s="1852" t="s">
        <v>889</v>
      </c>
    </row>
    <row customHeight="1" ht="11.25">
      <c r="A251" s="1852" t="s">
        <v>2288</v>
      </c>
      <c r="B251" s="1852" t="s">
        <v>16</v>
      </c>
      <c r="C251" s="1852" t="s">
        <v>2297</v>
      </c>
      <c r="D251" s="1852" t="s">
        <v>2298</v>
      </c>
      <c r="E251" s="1852" t="s">
        <v>2299</v>
      </c>
      <c r="F251" s="1852" t="s">
        <v>2300</v>
      </c>
      <c r="G251" s="1852" t="s">
        <v>28</v>
      </c>
      <c r="H251" s="1852" t="s">
        <v>28</v>
      </c>
      <c r="I251" s="1852" t="s">
        <v>889</v>
      </c>
    </row>
    <row customHeight="1" ht="11.25">
      <c r="A252" s="1852" t="s">
        <v>2288</v>
      </c>
      <c r="B252" s="1852" t="s">
        <v>16</v>
      </c>
      <c r="C252" s="1852" t="s">
        <v>2308</v>
      </c>
      <c r="D252" s="1852" t="s">
        <v>2309</v>
      </c>
      <c r="E252" s="1852" t="s">
        <v>2310</v>
      </c>
      <c r="F252" s="1852" t="s">
        <v>2311</v>
      </c>
      <c r="G252" s="1852" t="s">
        <v>2312</v>
      </c>
      <c r="H252" s="1852" t="s">
        <v>28</v>
      </c>
      <c r="I252" s="1852" t="s">
        <v>889</v>
      </c>
    </row>
    <row customHeight="1" ht="11.25">
      <c r="A253" s="1852" t="s">
        <v>2288</v>
      </c>
      <c r="B253" s="1852" t="s">
        <v>16</v>
      </c>
      <c r="C253" s="1852" t="s">
        <v>2316</v>
      </c>
      <c r="D253" s="1852" t="s">
        <v>2317</v>
      </c>
      <c r="E253" s="1852" t="s">
        <v>2318</v>
      </c>
      <c r="F253" s="1852" t="s">
        <v>2319</v>
      </c>
      <c r="G253" s="1852" t="s">
        <v>2320</v>
      </c>
      <c r="H253" s="1852" t="s">
        <v>28</v>
      </c>
      <c r="I253" s="1852" t="s">
        <v>889</v>
      </c>
    </row>
    <row customHeight="1" ht="11.25">
      <c r="A254" s="1852" t="s">
        <v>2288</v>
      </c>
      <c r="B254" s="1852" t="s">
        <v>16</v>
      </c>
      <c r="C254" s="1852" t="s">
        <v>2919</v>
      </c>
      <c r="D254" s="1852" t="s">
        <v>2920</v>
      </c>
      <c r="E254" s="1852" t="s">
        <v>2921</v>
      </c>
      <c r="F254" s="1852" t="s">
        <v>2362</v>
      </c>
      <c r="G254" s="1852" t="s">
        <v>2922</v>
      </c>
      <c r="H254" s="1852" t="s">
        <v>28</v>
      </c>
      <c r="I254" s="1852" t="s">
        <v>889</v>
      </c>
    </row>
    <row customHeight="1" ht="11.25">
      <c r="A255" s="1852" t="s">
        <v>2288</v>
      </c>
      <c r="B255" s="1852" t="s">
        <v>16</v>
      </c>
      <c r="C255" s="1852" t="s">
        <v>2923</v>
      </c>
      <c r="D255" s="1852" t="s">
        <v>2322</v>
      </c>
      <c r="E255" s="1852" t="s">
        <v>2323</v>
      </c>
      <c r="F255" s="1852" t="s">
        <v>2924</v>
      </c>
      <c r="G255" s="1852" t="s">
        <v>2925</v>
      </c>
      <c r="H255" s="1852" t="s">
        <v>28</v>
      </c>
      <c r="I255" s="1852" t="s">
        <v>889</v>
      </c>
    </row>
    <row customHeight="1" ht="11.25">
      <c r="A256" s="1852" t="s">
        <v>2288</v>
      </c>
      <c r="B256" s="1852" t="s">
        <v>16</v>
      </c>
      <c r="C256" s="1852" t="s">
        <v>2321</v>
      </c>
      <c r="D256" s="1852" t="s">
        <v>2322</v>
      </c>
      <c r="E256" s="1852" t="s">
        <v>2323</v>
      </c>
      <c r="F256" s="1852" t="s">
        <v>2324</v>
      </c>
      <c r="G256" s="1852" t="s">
        <v>28</v>
      </c>
      <c r="H256" s="1852" t="s">
        <v>28</v>
      </c>
      <c r="I256" s="1852" t="s">
        <v>889</v>
      </c>
    </row>
    <row customHeight="1" ht="11.25">
      <c r="A257" s="1852" t="s">
        <v>2288</v>
      </c>
      <c r="B257" s="1852" t="s">
        <v>16</v>
      </c>
      <c r="C257" s="1852" t="s">
        <v>2325</v>
      </c>
      <c r="D257" s="1852" t="s">
        <v>2326</v>
      </c>
      <c r="E257" s="1852" t="s">
        <v>2327</v>
      </c>
      <c r="F257" s="1852" t="s">
        <v>2328</v>
      </c>
      <c r="G257" s="1852" t="s">
        <v>2329</v>
      </c>
      <c r="H257" s="1852" t="s">
        <v>28</v>
      </c>
      <c r="I257" s="1852" t="s">
        <v>889</v>
      </c>
    </row>
    <row customHeight="1" ht="11.25">
      <c r="A258" s="1852" t="s">
        <v>2288</v>
      </c>
      <c r="B258" s="1852" t="s">
        <v>16</v>
      </c>
      <c r="C258" s="1852" t="s">
        <v>2339</v>
      </c>
      <c r="D258" s="1852" t="s">
        <v>2340</v>
      </c>
      <c r="E258" s="1852" t="s">
        <v>2341</v>
      </c>
      <c r="F258" s="1852" t="s">
        <v>2342</v>
      </c>
      <c r="G258" s="1852" t="s">
        <v>2343</v>
      </c>
      <c r="H258" s="1852" t="s">
        <v>28</v>
      </c>
      <c r="I258" s="1852" t="s">
        <v>889</v>
      </c>
    </row>
    <row customHeight="1" ht="11.25">
      <c r="A259" s="1852" t="s">
        <v>2288</v>
      </c>
      <c r="B259" s="1852" t="s">
        <v>16</v>
      </c>
      <c r="C259" s="1852" t="s">
        <v>2348</v>
      </c>
      <c r="D259" s="1852" t="s">
        <v>2349</v>
      </c>
      <c r="E259" s="1852" t="s">
        <v>2350</v>
      </c>
      <c r="F259" s="1852" t="s">
        <v>2328</v>
      </c>
      <c r="G259" s="1852" t="s">
        <v>28</v>
      </c>
      <c r="H259" s="1852" t="s">
        <v>28</v>
      </c>
      <c r="I259" s="1852" t="s">
        <v>889</v>
      </c>
    </row>
    <row customHeight="1" ht="11.25">
      <c r="A260" s="1852" t="s">
        <v>2288</v>
      </c>
      <c r="B260" s="1852" t="s">
        <v>16</v>
      </c>
      <c r="C260" s="1852" t="s">
        <v>2351</v>
      </c>
      <c r="D260" s="1852" t="s">
        <v>2352</v>
      </c>
      <c r="E260" s="1852" t="s">
        <v>2353</v>
      </c>
      <c r="F260" s="1852" t="s">
        <v>2354</v>
      </c>
      <c r="G260" s="1852" t="s">
        <v>28</v>
      </c>
      <c r="H260" s="1852" t="s">
        <v>28</v>
      </c>
      <c r="I260" s="1852" t="s">
        <v>889</v>
      </c>
    </row>
    <row customHeight="1" ht="11.25">
      <c r="A261" s="1852" t="s">
        <v>2288</v>
      </c>
      <c r="B261" s="1852" t="s">
        <v>16</v>
      </c>
      <c r="C261" s="1852" t="s">
        <v>2926</v>
      </c>
      <c r="D261" s="1852" t="s">
        <v>2927</v>
      </c>
      <c r="E261" s="1852" t="s">
        <v>2928</v>
      </c>
      <c r="F261" s="1852" t="s">
        <v>2457</v>
      </c>
      <c r="G261" s="1852" t="s">
        <v>2929</v>
      </c>
      <c r="H261" s="1852" t="s">
        <v>28</v>
      </c>
      <c r="I261" s="1852" t="s">
        <v>889</v>
      </c>
    </row>
    <row customHeight="1" ht="11.25">
      <c r="A262" s="1852" t="s">
        <v>2288</v>
      </c>
      <c r="B262" s="1852" t="s">
        <v>16</v>
      </c>
      <c r="C262" s="1852" t="s">
        <v>2930</v>
      </c>
      <c r="D262" s="1852" t="s">
        <v>2931</v>
      </c>
      <c r="E262" s="1852" t="s">
        <v>2932</v>
      </c>
      <c r="F262" s="1852" t="s">
        <v>2375</v>
      </c>
      <c r="G262" s="1852" t="s">
        <v>28</v>
      </c>
      <c r="H262" s="1852" t="s">
        <v>28</v>
      </c>
      <c r="I262" s="1852" t="s">
        <v>889</v>
      </c>
    </row>
    <row customHeight="1" ht="11.25">
      <c r="A263" s="1852" t="s">
        <v>2288</v>
      </c>
      <c r="B263" s="1852" t="s">
        <v>16</v>
      </c>
      <c r="C263" s="1852" t="s">
        <v>2376</v>
      </c>
      <c r="D263" s="1852" t="s">
        <v>2377</v>
      </c>
      <c r="E263" s="1852" t="s">
        <v>2378</v>
      </c>
      <c r="F263" s="1852" t="s">
        <v>52</v>
      </c>
      <c r="G263" s="1852" t="s">
        <v>2379</v>
      </c>
      <c r="H263" s="1852" t="s">
        <v>28</v>
      </c>
      <c r="I263" s="1852" t="s">
        <v>889</v>
      </c>
    </row>
    <row customHeight="1" ht="11.25">
      <c r="A264" s="1852" t="s">
        <v>2288</v>
      </c>
      <c r="B264" s="1852" t="s">
        <v>16</v>
      </c>
      <c r="C264" s="1852" t="s">
        <v>2384</v>
      </c>
      <c r="D264" s="1852" t="s">
        <v>2385</v>
      </c>
      <c r="E264" s="1852" t="s">
        <v>2386</v>
      </c>
      <c r="F264" s="1852" t="s">
        <v>2370</v>
      </c>
      <c r="G264" s="1852" t="s">
        <v>28</v>
      </c>
      <c r="H264" s="1852" t="s">
        <v>28</v>
      </c>
      <c r="I264" s="1852" t="s">
        <v>889</v>
      </c>
    </row>
    <row customHeight="1" ht="11.25">
      <c r="A265" s="1852" t="s">
        <v>2288</v>
      </c>
      <c r="B265" s="1852" t="s">
        <v>16</v>
      </c>
      <c r="C265" s="1852" t="s">
        <v>2392</v>
      </c>
      <c r="D265" s="1852" t="s">
        <v>2393</v>
      </c>
      <c r="E265" s="1852" t="s">
        <v>2394</v>
      </c>
      <c r="F265" s="1852" t="s">
        <v>2395</v>
      </c>
      <c r="G265" s="1852" t="s">
        <v>2396</v>
      </c>
      <c r="H265" s="1852" t="s">
        <v>28</v>
      </c>
      <c r="I265" s="1852" t="s">
        <v>889</v>
      </c>
    </row>
    <row customHeight="1" ht="11.25">
      <c r="A266" s="1852" t="s">
        <v>2288</v>
      </c>
      <c r="B266" s="1852" t="s">
        <v>16</v>
      </c>
      <c r="C266" s="1852" t="s">
        <v>2404</v>
      </c>
      <c r="D266" s="1852" t="s">
        <v>2405</v>
      </c>
      <c r="E266" s="1852" t="s">
        <v>2406</v>
      </c>
      <c r="F266" s="1852" t="s">
        <v>2407</v>
      </c>
      <c r="G266" s="1852" t="s">
        <v>28</v>
      </c>
      <c r="H266" s="1852" t="s">
        <v>28</v>
      </c>
      <c r="I266" s="1852" t="s">
        <v>889</v>
      </c>
    </row>
    <row customHeight="1" ht="11.25">
      <c r="A267" s="1852" t="s">
        <v>2288</v>
      </c>
      <c r="B267" s="1852" t="s">
        <v>16</v>
      </c>
      <c r="C267" s="1852" t="s">
        <v>2416</v>
      </c>
      <c r="D267" s="1852" t="s">
        <v>2417</v>
      </c>
      <c r="E267" s="1852" t="s">
        <v>2418</v>
      </c>
      <c r="F267" s="1852" t="s">
        <v>2419</v>
      </c>
      <c r="G267" s="1852" t="s">
        <v>2420</v>
      </c>
      <c r="H267" s="1852" t="s">
        <v>28</v>
      </c>
      <c r="I267" s="1852" t="s">
        <v>889</v>
      </c>
    </row>
    <row customHeight="1" ht="11.25">
      <c r="A268" s="1852" t="s">
        <v>2288</v>
      </c>
      <c r="B268" s="1852" t="s">
        <v>16</v>
      </c>
      <c r="C268" s="1852" t="s">
        <v>2933</v>
      </c>
      <c r="D268" s="1852" t="s">
        <v>2934</v>
      </c>
      <c r="E268" s="1852" t="s">
        <v>2346</v>
      </c>
      <c r="F268" s="1852" t="s">
        <v>2328</v>
      </c>
      <c r="G268" s="1852" t="s">
        <v>2935</v>
      </c>
      <c r="H268" s="1852" t="s">
        <v>28</v>
      </c>
      <c r="I268" s="1852" t="s">
        <v>889</v>
      </c>
    </row>
    <row customHeight="1" ht="11.25">
      <c r="A269" s="1852" t="s">
        <v>2288</v>
      </c>
      <c r="B269" s="1852" t="s">
        <v>16</v>
      </c>
      <c r="C269" s="1852" t="s">
        <v>2437</v>
      </c>
      <c r="D269" s="1852" t="s">
        <v>2438</v>
      </c>
      <c r="E269" s="1852" t="s">
        <v>2439</v>
      </c>
      <c r="F269" s="1852" t="s">
        <v>2440</v>
      </c>
      <c r="G269" s="1852" t="s">
        <v>28</v>
      </c>
      <c r="H269" s="1852" t="s">
        <v>28</v>
      </c>
      <c r="I269" s="1852" t="s">
        <v>889</v>
      </c>
    </row>
    <row customHeight="1" ht="11.25">
      <c r="A270" s="1852" t="s">
        <v>2288</v>
      </c>
      <c r="B270" s="1852" t="s">
        <v>16</v>
      </c>
      <c r="C270" s="1852" t="s">
        <v>2449</v>
      </c>
      <c r="D270" s="1852" t="s">
        <v>2450</v>
      </c>
      <c r="E270" s="1852" t="s">
        <v>2451</v>
      </c>
      <c r="F270" s="1852" t="s">
        <v>2452</v>
      </c>
      <c r="G270" s="1852" t="s">
        <v>2453</v>
      </c>
      <c r="H270" s="1852" t="s">
        <v>28</v>
      </c>
      <c r="I270" s="1852" t="s">
        <v>889</v>
      </c>
    </row>
    <row customHeight="1" ht="11.25">
      <c r="A271" s="1852" t="s">
        <v>2288</v>
      </c>
      <c r="B271" s="1852" t="s">
        <v>16</v>
      </c>
      <c r="C271" s="1852" t="s">
        <v>2458</v>
      </c>
      <c r="D271" s="1852" t="s">
        <v>2459</v>
      </c>
      <c r="E271" s="1852" t="s">
        <v>2460</v>
      </c>
      <c r="F271" s="1852" t="s">
        <v>2452</v>
      </c>
      <c r="G271" s="1852" t="s">
        <v>2461</v>
      </c>
      <c r="H271" s="1852" t="s">
        <v>28</v>
      </c>
      <c r="I271" s="1852" t="s">
        <v>889</v>
      </c>
    </row>
    <row customHeight="1" ht="11.25">
      <c r="A272" s="1852" t="s">
        <v>2288</v>
      </c>
      <c r="B272" s="1852" t="s">
        <v>16</v>
      </c>
      <c r="C272" s="1852" t="s">
        <v>2936</v>
      </c>
      <c r="D272" s="1852" t="s">
        <v>2937</v>
      </c>
      <c r="E272" s="1852" t="s">
        <v>2938</v>
      </c>
      <c r="F272" s="1852" t="s">
        <v>2370</v>
      </c>
      <c r="G272" s="1852" t="s">
        <v>28</v>
      </c>
      <c r="H272" s="1852" t="s">
        <v>28</v>
      </c>
      <c r="I272" s="1852" t="s">
        <v>889</v>
      </c>
    </row>
    <row customHeight="1" ht="11.25">
      <c r="A273" s="1852" t="s">
        <v>2288</v>
      </c>
      <c r="B273" s="1852" t="s">
        <v>16</v>
      </c>
      <c r="C273" s="1852" t="s">
        <v>2462</v>
      </c>
      <c r="D273" s="1852" t="s">
        <v>2463</v>
      </c>
      <c r="E273" s="1852" t="s">
        <v>2464</v>
      </c>
      <c r="F273" s="1852" t="s">
        <v>2311</v>
      </c>
      <c r="G273" s="1852" t="s">
        <v>28</v>
      </c>
      <c r="H273" s="1852" t="s">
        <v>28</v>
      </c>
      <c r="I273" s="1852" t="s">
        <v>889</v>
      </c>
    </row>
    <row customHeight="1" ht="11.25">
      <c r="A274" s="1852" t="s">
        <v>2288</v>
      </c>
      <c r="B274" s="1852" t="s">
        <v>16</v>
      </c>
      <c r="C274" s="1852" t="s">
        <v>2465</v>
      </c>
      <c r="D274" s="1852" t="s">
        <v>2466</v>
      </c>
      <c r="E274" s="1852" t="s">
        <v>2467</v>
      </c>
      <c r="F274" s="1852" t="s">
        <v>2311</v>
      </c>
      <c r="G274" s="1852" t="s">
        <v>28</v>
      </c>
      <c r="H274" s="1852" t="s">
        <v>28</v>
      </c>
      <c r="I274" s="1852" t="s">
        <v>889</v>
      </c>
    </row>
    <row customHeight="1" ht="11.25">
      <c r="A275" s="1852" t="s">
        <v>2288</v>
      </c>
      <c r="B275" s="1852" t="s">
        <v>16</v>
      </c>
      <c r="C275" s="1852" t="s">
        <v>2468</v>
      </c>
      <c r="D275" s="1852" t="s">
        <v>2469</v>
      </c>
      <c r="E275" s="1852" t="s">
        <v>2470</v>
      </c>
      <c r="F275" s="1852" t="s">
        <v>2342</v>
      </c>
      <c r="G275" s="1852" t="s">
        <v>28</v>
      </c>
      <c r="H275" s="1852" t="s">
        <v>28</v>
      </c>
      <c r="I275" s="1852" t="s">
        <v>889</v>
      </c>
    </row>
    <row customHeight="1" ht="11.25">
      <c r="A276" s="1852" t="s">
        <v>2288</v>
      </c>
      <c r="B276" s="1852" t="s">
        <v>16</v>
      </c>
      <c r="C276" s="1852" t="s">
        <v>2471</v>
      </c>
      <c r="D276" s="1852" t="s">
        <v>2472</v>
      </c>
      <c r="E276" s="1852" t="s">
        <v>2473</v>
      </c>
      <c r="F276" s="1852" t="s">
        <v>2474</v>
      </c>
      <c r="G276" s="1852" t="s">
        <v>2475</v>
      </c>
      <c r="H276" s="1852" t="s">
        <v>28</v>
      </c>
      <c r="I276" s="1852" t="s">
        <v>889</v>
      </c>
    </row>
    <row customHeight="1" ht="11.25">
      <c r="A277" s="1852" t="s">
        <v>2288</v>
      </c>
      <c r="B277" s="1852" t="s">
        <v>16</v>
      </c>
      <c r="C277" s="1852" t="s">
        <v>2476</v>
      </c>
      <c r="D277" s="1852" t="s">
        <v>2477</v>
      </c>
      <c r="E277" s="1852" t="s">
        <v>2478</v>
      </c>
      <c r="F277" s="1852" t="s">
        <v>2474</v>
      </c>
      <c r="G277" s="1852" t="s">
        <v>2479</v>
      </c>
      <c r="H277" s="1852" t="s">
        <v>28</v>
      </c>
      <c r="I277" s="1852" t="s">
        <v>889</v>
      </c>
    </row>
    <row customHeight="1" ht="11.25">
      <c r="A278" s="1852" t="s">
        <v>2288</v>
      </c>
      <c r="B278" s="1852" t="s">
        <v>16</v>
      </c>
      <c r="C278" s="1852" t="s">
        <v>2483</v>
      </c>
      <c r="D278" s="1852" t="s">
        <v>2484</v>
      </c>
      <c r="E278" s="1852" t="s">
        <v>2485</v>
      </c>
      <c r="F278" s="1852" t="s">
        <v>2354</v>
      </c>
      <c r="G278" s="1852" t="s">
        <v>28</v>
      </c>
      <c r="H278" s="1852" t="s">
        <v>28</v>
      </c>
      <c r="I278" s="1852" t="s">
        <v>889</v>
      </c>
    </row>
    <row customHeight="1" ht="11.25">
      <c r="A279" s="1852" t="s">
        <v>2288</v>
      </c>
      <c r="B279" s="1852" t="s">
        <v>16</v>
      </c>
      <c r="C279" s="1852" t="s">
        <v>2486</v>
      </c>
      <c r="D279" s="1852" t="s">
        <v>2487</v>
      </c>
      <c r="E279" s="1852" t="s">
        <v>2488</v>
      </c>
      <c r="F279" s="1852" t="s">
        <v>2342</v>
      </c>
      <c r="G279" s="1852" t="s">
        <v>2489</v>
      </c>
      <c r="H279" s="1852" t="s">
        <v>28</v>
      </c>
      <c r="I279" s="1852" t="s">
        <v>889</v>
      </c>
    </row>
    <row customHeight="1" ht="11.25">
      <c r="A280" s="1852" t="s">
        <v>2288</v>
      </c>
      <c r="B280" s="1852" t="s">
        <v>16</v>
      </c>
      <c r="C280" s="1852" t="s">
        <v>2498</v>
      </c>
      <c r="D280" s="1852" t="s">
        <v>2499</v>
      </c>
      <c r="E280" s="1852" t="s">
        <v>2500</v>
      </c>
      <c r="F280" s="1852" t="s">
        <v>2328</v>
      </c>
      <c r="G280" s="1852" t="s">
        <v>2501</v>
      </c>
      <c r="H280" s="1852" t="s">
        <v>28</v>
      </c>
      <c r="I280" s="1852" t="s">
        <v>889</v>
      </c>
    </row>
    <row customHeight="1" ht="11.25">
      <c r="A281" s="1852" t="s">
        <v>2288</v>
      </c>
      <c r="B281" s="1852" t="s">
        <v>16</v>
      </c>
      <c r="C281" s="1852" t="s">
        <v>2502</v>
      </c>
      <c r="D281" s="1852" t="s">
        <v>2503</v>
      </c>
      <c r="E281" s="1852" t="s">
        <v>2504</v>
      </c>
      <c r="F281" s="1852" t="s">
        <v>2505</v>
      </c>
      <c r="G281" s="1852" t="s">
        <v>28</v>
      </c>
      <c r="H281" s="1852" t="s">
        <v>28</v>
      </c>
      <c r="I281" s="1852" t="s">
        <v>889</v>
      </c>
    </row>
    <row customHeight="1" ht="11.25">
      <c r="A282" s="1852" t="s">
        <v>2288</v>
      </c>
      <c r="B282" s="1852" t="s">
        <v>16</v>
      </c>
      <c r="C282" s="1852" t="s">
        <v>2506</v>
      </c>
      <c r="D282" s="1852" t="s">
        <v>2507</v>
      </c>
      <c r="E282" s="1852" t="s">
        <v>2508</v>
      </c>
      <c r="F282" s="1852" t="s">
        <v>2452</v>
      </c>
      <c r="G282" s="1852" t="s">
        <v>28</v>
      </c>
      <c r="H282" s="1852" t="s">
        <v>28</v>
      </c>
      <c r="I282" s="1852" t="s">
        <v>889</v>
      </c>
    </row>
    <row customHeight="1" ht="11.25">
      <c r="A283" s="1852" t="s">
        <v>2288</v>
      </c>
      <c r="B283" s="1852" t="s">
        <v>16</v>
      </c>
      <c r="C283" s="1852" t="s">
        <v>2509</v>
      </c>
      <c r="D283" s="1852" t="s">
        <v>2510</v>
      </c>
      <c r="E283" s="1852" t="s">
        <v>2511</v>
      </c>
      <c r="F283" s="1852" t="s">
        <v>2512</v>
      </c>
      <c r="G283" s="1852" t="s">
        <v>28</v>
      </c>
      <c r="H283" s="1852" t="s">
        <v>28</v>
      </c>
      <c r="I283" s="1852" t="s">
        <v>889</v>
      </c>
    </row>
    <row customHeight="1" ht="11.25">
      <c r="A284" s="1852" t="s">
        <v>2288</v>
      </c>
      <c r="B284" s="1852" t="s">
        <v>16</v>
      </c>
      <c r="C284" s="1852" t="s">
        <v>2513</v>
      </c>
      <c r="D284" s="1852" t="s">
        <v>2514</v>
      </c>
      <c r="E284" s="1852" t="s">
        <v>2515</v>
      </c>
      <c r="F284" s="1852" t="s">
        <v>2452</v>
      </c>
      <c r="G284" s="1852" t="s">
        <v>28</v>
      </c>
      <c r="H284" s="1852" t="s">
        <v>28</v>
      </c>
      <c r="I284" s="1852" t="s">
        <v>889</v>
      </c>
    </row>
    <row customHeight="1" ht="11.25">
      <c r="A285" s="1852" t="s">
        <v>2288</v>
      </c>
      <c r="B285" s="1852" t="s">
        <v>16</v>
      </c>
      <c r="C285" s="1852" t="s">
        <v>2516</v>
      </c>
      <c r="D285" s="1852" t="s">
        <v>2517</v>
      </c>
      <c r="E285" s="1852" t="s">
        <v>2518</v>
      </c>
      <c r="F285" s="1852" t="s">
        <v>2519</v>
      </c>
      <c r="G285" s="1852" t="s">
        <v>28</v>
      </c>
      <c r="H285" s="1852" t="s">
        <v>28</v>
      </c>
      <c r="I285" s="1852" t="s">
        <v>889</v>
      </c>
    </row>
    <row customHeight="1" ht="11.25">
      <c r="A286" s="1852" t="s">
        <v>2288</v>
      </c>
      <c r="B286" s="1852" t="s">
        <v>16</v>
      </c>
      <c r="C286" s="1852" t="s">
        <v>2520</v>
      </c>
      <c r="D286" s="1852" t="s">
        <v>2521</v>
      </c>
      <c r="E286" s="1852" t="s">
        <v>2522</v>
      </c>
      <c r="F286" s="1852" t="s">
        <v>2296</v>
      </c>
      <c r="G286" s="1852" t="s">
        <v>2523</v>
      </c>
      <c r="H286" s="1852" t="s">
        <v>28</v>
      </c>
      <c r="I286" s="1852" t="s">
        <v>889</v>
      </c>
    </row>
    <row customHeight="1" ht="11.25">
      <c r="A287" s="1852" t="s">
        <v>2288</v>
      </c>
      <c r="B287" s="1852" t="s">
        <v>16</v>
      </c>
      <c r="C287" s="1852" t="s">
        <v>2524</v>
      </c>
      <c r="D287" s="1852" t="s">
        <v>2525</v>
      </c>
      <c r="E287" s="1852" t="s">
        <v>2526</v>
      </c>
      <c r="F287" s="1852" t="s">
        <v>2296</v>
      </c>
      <c r="G287" s="1852" t="s">
        <v>28</v>
      </c>
      <c r="H287" s="1852" t="s">
        <v>28</v>
      </c>
      <c r="I287" s="1852" t="s">
        <v>889</v>
      </c>
    </row>
    <row customHeight="1" ht="11.25">
      <c r="A288" s="1852" t="s">
        <v>2288</v>
      </c>
      <c r="B288" s="1852" t="s">
        <v>16</v>
      </c>
      <c r="C288" s="1852" t="s">
        <v>2527</v>
      </c>
      <c r="D288" s="1852" t="s">
        <v>2528</v>
      </c>
      <c r="E288" s="1852" t="s">
        <v>2529</v>
      </c>
      <c r="F288" s="1852" t="s">
        <v>2530</v>
      </c>
      <c r="G288" s="1852" t="s">
        <v>28</v>
      </c>
      <c r="H288" s="1852" t="s">
        <v>28</v>
      </c>
      <c r="I288" s="1852" t="s">
        <v>889</v>
      </c>
    </row>
    <row customHeight="1" ht="11.25">
      <c r="A289" s="1852" t="s">
        <v>2288</v>
      </c>
      <c r="B289" s="1852" t="s">
        <v>16</v>
      </c>
      <c r="C289" s="1852" t="s">
        <v>2531</v>
      </c>
      <c r="D289" s="1852" t="s">
        <v>2532</v>
      </c>
      <c r="E289" s="1852" t="s">
        <v>2533</v>
      </c>
      <c r="F289" s="1852" t="s">
        <v>2296</v>
      </c>
      <c r="G289" s="1852" t="s">
        <v>2534</v>
      </c>
      <c r="H289" s="1852" t="s">
        <v>28</v>
      </c>
      <c r="I289" s="1852" t="s">
        <v>889</v>
      </c>
    </row>
    <row customHeight="1" ht="11.25">
      <c r="A290" s="1852" t="s">
        <v>2288</v>
      </c>
      <c r="B290" s="1852" t="s">
        <v>16</v>
      </c>
      <c r="C290" s="1852" t="s">
        <v>2539</v>
      </c>
      <c r="D290" s="1852" t="s">
        <v>2540</v>
      </c>
      <c r="E290" s="1852" t="s">
        <v>2541</v>
      </c>
      <c r="F290" s="1852" t="s">
        <v>2296</v>
      </c>
      <c r="G290" s="1852" t="s">
        <v>2534</v>
      </c>
      <c r="H290" s="1852" t="s">
        <v>28</v>
      </c>
      <c r="I290" s="1852" t="s">
        <v>889</v>
      </c>
    </row>
    <row customHeight="1" ht="11.25">
      <c r="A291" s="1852" t="s">
        <v>2288</v>
      </c>
      <c r="B291" s="1852" t="s">
        <v>16</v>
      </c>
      <c r="C291" s="1852" t="s">
        <v>2542</v>
      </c>
      <c r="D291" s="1852" t="s">
        <v>2543</v>
      </c>
      <c r="E291" s="1852" t="s">
        <v>2544</v>
      </c>
      <c r="F291" s="1852" t="s">
        <v>2354</v>
      </c>
      <c r="G291" s="1852" t="s">
        <v>28</v>
      </c>
      <c r="H291" s="1852" t="s">
        <v>28</v>
      </c>
      <c r="I291" s="1852" t="s">
        <v>889</v>
      </c>
    </row>
    <row customHeight="1" ht="11.25">
      <c r="A292" s="1852" t="s">
        <v>2288</v>
      </c>
      <c r="B292" s="1852" t="s">
        <v>16</v>
      </c>
      <c r="C292" s="1852" t="s">
        <v>13</v>
      </c>
      <c r="D292" s="1852" t="s">
        <v>47</v>
      </c>
      <c r="E292" s="1852" t="s">
        <v>50</v>
      </c>
      <c r="F292" s="1852" t="s">
        <v>52</v>
      </c>
      <c r="G292" s="1852" t="s">
        <v>2545</v>
      </c>
      <c r="H292" s="1852" t="s">
        <v>28</v>
      </c>
      <c r="I292" s="1852" t="s">
        <v>889</v>
      </c>
    </row>
    <row customHeight="1" ht="11.25">
      <c r="A293" s="1852" t="s">
        <v>2288</v>
      </c>
      <c r="B293" s="1852" t="s">
        <v>16</v>
      </c>
      <c r="C293" s="1852" t="s">
        <v>2546</v>
      </c>
      <c r="D293" s="1852" t="s">
        <v>2547</v>
      </c>
      <c r="E293" s="1852" t="s">
        <v>2548</v>
      </c>
      <c r="F293" s="1852" t="s">
        <v>2296</v>
      </c>
      <c r="G293" s="1852" t="s">
        <v>2549</v>
      </c>
      <c r="H293" s="1852" t="s">
        <v>28</v>
      </c>
      <c r="I293" s="1852" t="s">
        <v>889</v>
      </c>
    </row>
    <row customHeight="1" ht="11.25">
      <c r="A294" s="1852" t="s">
        <v>2288</v>
      </c>
      <c r="B294" s="1852" t="s">
        <v>16</v>
      </c>
      <c r="C294" s="1852" t="s">
        <v>2550</v>
      </c>
      <c r="D294" s="1852" t="s">
        <v>2551</v>
      </c>
      <c r="E294" s="1852" t="s">
        <v>2552</v>
      </c>
      <c r="F294" s="1852" t="s">
        <v>2512</v>
      </c>
      <c r="G294" s="1852" t="s">
        <v>28</v>
      </c>
      <c r="H294" s="1852" t="s">
        <v>28</v>
      </c>
      <c r="I294" s="1852" t="s">
        <v>889</v>
      </c>
    </row>
    <row customHeight="1" ht="11.25">
      <c r="A295" s="1852" t="s">
        <v>2288</v>
      </c>
      <c r="B295" s="1852" t="s">
        <v>16</v>
      </c>
      <c r="C295" s="1852" t="s">
        <v>2567</v>
      </c>
      <c r="D295" s="1852" t="s">
        <v>2568</v>
      </c>
      <c r="E295" s="1852" t="s">
        <v>2569</v>
      </c>
      <c r="F295" s="1852" t="s">
        <v>2457</v>
      </c>
      <c r="G295" s="1852" t="s">
        <v>28</v>
      </c>
      <c r="H295" s="1852" t="s">
        <v>28</v>
      </c>
      <c r="I295" s="1852" t="s">
        <v>889</v>
      </c>
    </row>
    <row customHeight="1" ht="11.25">
      <c r="A296" s="1852" t="s">
        <v>2288</v>
      </c>
      <c r="B296" s="1852" t="s">
        <v>16</v>
      </c>
      <c r="C296" s="1852" t="s">
        <v>2939</v>
      </c>
      <c r="D296" s="1852" t="s">
        <v>2940</v>
      </c>
      <c r="E296" s="1852" t="s">
        <v>2418</v>
      </c>
      <c r="F296" s="1852" t="s">
        <v>2941</v>
      </c>
      <c r="G296" s="1852" t="s">
        <v>28</v>
      </c>
      <c r="H296" s="1852" t="s">
        <v>28</v>
      </c>
      <c r="I296" s="1852" t="s">
        <v>889</v>
      </c>
    </row>
    <row customHeight="1" ht="11.25">
      <c r="A297" s="1852" t="s">
        <v>2288</v>
      </c>
      <c r="B297" s="1852" t="s">
        <v>16</v>
      </c>
      <c r="C297" s="1852" t="s">
        <v>2576</v>
      </c>
      <c r="D297" s="1852" t="s">
        <v>2577</v>
      </c>
      <c r="E297" s="1852" t="s">
        <v>2578</v>
      </c>
      <c r="F297" s="1852" t="s">
        <v>2342</v>
      </c>
      <c r="G297" s="1852" t="s">
        <v>28</v>
      </c>
      <c r="H297" s="1852" t="s">
        <v>28</v>
      </c>
      <c r="I297" s="1852" t="s">
        <v>889</v>
      </c>
    </row>
    <row customHeight="1" ht="11.25">
      <c r="A298" s="1852" t="s">
        <v>2288</v>
      </c>
      <c r="B298" s="1852" t="s">
        <v>16</v>
      </c>
      <c r="C298" s="1852" t="s">
        <v>2942</v>
      </c>
      <c r="D298" s="1852" t="s">
        <v>2943</v>
      </c>
      <c r="E298" s="1852" t="s">
        <v>2944</v>
      </c>
      <c r="F298" s="1852" t="s">
        <v>2358</v>
      </c>
      <c r="G298" s="1852" t="s">
        <v>2945</v>
      </c>
      <c r="H298" s="1852" t="s">
        <v>28</v>
      </c>
      <c r="I298" s="1852" t="s">
        <v>889</v>
      </c>
    </row>
    <row customHeight="1" ht="11.25">
      <c r="A299" s="1852" t="s">
        <v>2288</v>
      </c>
      <c r="B299" s="1852" t="s">
        <v>16</v>
      </c>
      <c r="C299" s="1852" t="s">
        <v>2583</v>
      </c>
      <c r="D299" s="1852" t="s">
        <v>2584</v>
      </c>
      <c r="E299" s="1852" t="s">
        <v>2585</v>
      </c>
      <c r="F299" s="1852" t="s">
        <v>2530</v>
      </c>
      <c r="G299" s="1852" t="s">
        <v>2586</v>
      </c>
      <c r="H299" s="1852" t="s">
        <v>28</v>
      </c>
      <c r="I299" s="1852" t="s">
        <v>889</v>
      </c>
    </row>
    <row customHeight="1" ht="11.25">
      <c r="A300" s="1852" t="s">
        <v>2288</v>
      </c>
      <c r="B300" s="1852" t="s">
        <v>16</v>
      </c>
      <c r="C300" s="1852" t="s">
        <v>2587</v>
      </c>
      <c r="D300" s="1852" t="s">
        <v>2588</v>
      </c>
      <c r="E300" s="1852" t="s">
        <v>2589</v>
      </c>
      <c r="F300" s="1852" t="s">
        <v>2590</v>
      </c>
      <c r="G300" s="1852" t="s">
        <v>2591</v>
      </c>
      <c r="H300" s="1852" t="s">
        <v>28</v>
      </c>
      <c r="I300" s="1852" t="s">
        <v>889</v>
      </c>
    </row>
    <row customHeight="1" ht="11.25">
      <c r="A301" s="1852" t="s">
        <v>2288</v>
      </c>
      <c r="B301" s="1852" t="s">
        <v>16</v>
      </c>
      <c r="C301" s="1852" t="s">
        <v>2592</v>
      </c>
      <c r="D301" s="1852" t="s">
        <v>2588</v>
      </c>
      <c r="E301" s="1852" t="s">
        <v>2589</v>
      </c>
      <c r="F301" s="1852" t="s">
        <v>2593</v>
      </c>
      <c r="G301" s="1852" t="s">
        <v>28</v>
      </c>
      <c r="H301" s="1852" t="s">
        <v>28</v>
      </c>
      <c r="I301" s="1852" t="s">
        <v>889</v>
      </c>
    </row>
    <row customHeight="1" ht="11.25">
      <c r="A302" s="1852" t="s">
        <v>2288</v>
      </c>
      <c r="B302" s="1852" t="s">
        <v>16</v>
      </c>
      <c r="C302" s="1852" t="s">
        <v>2597</v>
      </c>
      <c r="D302" s="1852" t="s">
        <v>2598</v>
      </c>
      <c r="E302" s="1852" t="s">
        <v>2291</v>
      </c>
      <c r="F302" s="1852" t="s">
        <v>2599</v>
      </c>
      <c r="G302" s="1852" t="s">
        <v>28</v>
      </c>
      <c r="H302" s="1852" t="s">
        <v>28</v>
      </c>
      <c r="I302" s="1852" t="s">
        <v>889</v>
      </c>
    </row>
    <row customHeight="1" ht="11.25">
      <c r="A303" s="1852" t="s">
        <v>2288</v>
      </c>
      <c r="B303" s="1852" t="s">
        <v>16</v>
      </c>
      <c r="C303" s="1852" t="s">
        <v>2600</v>
      </c>
      <c r="D303" s="1852" t="s">
        <v>2601</v>
      </c>
      <c r="E303" s="1852" t="s">
        <v>2291</v>
      </c>
      <c r="F303" s="1852" t="s">
        <v>2602</v>
      </c>
      <c r="G303" s="1852" t="s">
        <v>28</v>
      </c>
      <c r="H303" s="1852" t="s">
        <v>28</v>
      </c>
      <c r="I303" s="1852" t="s">
        <v>889</v>
      </c>
    </row>
    <row customHeight="1" ht="11.25">
      <c r="A304" s="1852" t="s">
        <v>2288</v>
      </c>
      <c r="B304" s="1852" t="s">
        <v>16</v>
      </c>
      <c r="C304" s="1852" t="s">
        <v>2603</v>
      </c>
      <c r="D304" s="1852" t="s">
        <v>2604</v>
      </c>
      <c r="E304" s="1852" t="s">
        <v>2291</v>
      </c>
      <c r="F304" s="1852" t="s">
        <v>2605</v>
      </c>
      <c r="G304" s="1852" t="s">
        <v>28</v>
      </c>
      <c r="H304" s="1852" t="s">
        <v>28</v>
      </c>
      <c r="I304" s="1852" t="s">
        <v>889</v>
      </c>
    </row>
    <row customHeight="1" ht="11.25">
      <c r="A305" s="1852" t="s">
        <v>2288</v>
      </c>
      <c r="B305" s="1852" t="s">
        <v>16</v>
      </c>
      <c r="C305" s="1852" t="s">
        <v>2606</v>
      </c>
      <c r="D305" s="1852" t="s">
        <v>2607</v>
      </c>
      <c r="E305" s="1852" t="s">
        <v>2291</v>
      </c>
      <c r="F305" s="1852" t="s">
        <v>2608</v>
      </c>
      <c r="G305" s="1852" t="s">
        <v>28</v>
      </c>
      <c r="H305" s="1852" t="s">
        <v>28</v>
      </c>
      <c r="I305" s="1852" t="s">
        <v>889</v>
      </c>
    </row>
    <row customHeight="1" ht="11.25">
      <c r="A306" s="1852" t="s">
        <v>2288</v>
      </c>
      <c r="B306" s="1852" t="s">
        <v>16</v>
      </c>
      <c r="C306" s="1852" t="s">
        <v>2609</v>
      </c>
      <c r="D306" s="1852" t="s">
        <v>2610</v>
      </c>
      <c r="E306" s="1852" t="s">
        <v>2291</v>
      </c>
      <c r="F306" s="1852" t="s">
        <v>2611</v>
      </c>
      <c r="G306" s="1852" t="s">
        <v>28</v>
      </c>
      <c r="H306" s="1852" t="s">
        <v>28</v>
      </c>
      <c r="I306" s="1852" t="s">
        <v>889</v>
      </c>
    </row>
    <row customHeight="1" ht="11.25">
      <c r="A307" s="1852" t="s">
        <v>2288</v>
      </c>
      <c r="B307" s="1852" t="s">
        <v>16</v>
      </c>
      <c r="C307" s="1852" t="s">
        <v>2612</v>
      </c>
      <c r="D307" s="1852" t="s">
        <v>2613</v>
      </c>
      <c r="E307" s="1852" t="s">
        <v>2291</v>
      </c>
      <c r="F307" s="1852" t="s">
        <v>2614</v>
      </c>
      <c r="G307" s="1852" t="s">
        <v>28</v>
      </c>
      <c r="H307" s="1852" t="s">
        <v>28</v>
      </c>
      <c r="I307" s="1852" t="s">
        <v>889</v>
      </c>
    </row>
    <row customHeight="1" ht="11.25">
      <c r="A308" s="1852" t="s">
        <v>2288</v>
      </c>
      <c r="B308" s="1852" t="s">
        <v>16</v>
      </c>
      <c r="C308" s="1852" t="s">
        <v>2615</v>
      </c>
      <c r="D308" s="1852" t="s">
        <v>2616</v>
      </c>
      <c r="E308" s="1852" t="s">
        <v>2291</v>
      </c>
      <c r="F308" s="1852" t="s">
        <v>2617</v>
      </c>
      <c r="G308" s="1852" t="s">
        <v>28</v>
      </c>
      <c r="H308" s="1852" t="s">
        <v>28</v>
      </c>
      <c r="I308" s="1852" t="s">
        <v>889</v>
      </c>
    </row>
    <row customHeight="1" ht="11.25">
      <c r="A309" s="1852" t="s">
        <v>2288</v>
      </c>
      <c r="B309" s="1852" t="s">
        <v>16</v>
      </c>
      <c r="C309" s="1852" t="s">
        <v>2618</v>
      </c>
      <c r="D309" s="1852" t="s">
        <v>2619</v>
      </c>
      <c r="E309" s="1852" t="s">
        <v>2291</v>
      </c>
      <c r="F309" s="1852" t="s">
        <v>2620</v>
      </c>
      <c r="G309" s="1852" t="s">
        <v>28</v>
      </c>
      <c r="H309" s="1852" t="s">
        <v>28</v>
      </c>
      <c r="I309" s="1852" t="s">
        <v>889</v>
      </c>
    </row>
    <row customHeight="1" ht="11.25">
      <c r="A310" s="1852" t="s">
        <v>2288</v>
      </c>
      <c r="B310" s="1852" t="s">
        <v>16</v>
      </c>
      <c r="C310" s="1852" t="s">
        <v>2621</v>
      </c>
      <c r="D310" s="1852" t="s">
        <v>2622</v>
      </c>
      <c r="E310" s="1852" t="s">
        <v>2291</v>
      </c>
      <c r="F310" s="1852" t="s">
        <v>2623</v>
      </c>
      <c r="G310" s="1852" t="s">
        <v>28</v>
      </c>
      <c r="H310" s="1852" t="s">
        <v>28</v>
      </c>
      <c r="I310" s="1852" t="s">
        <v>889</v>
      </c>
    </row>
    <row customHeight="1" ht="11.25">
      <c r="A311" s="1852" t="s">
        <v>2288</v>
      </c>
      <c r="B311" s="1852" t="s">
        <v>16</v>
      </c>
      <c r="C311" s="1852" t="s">
        <v>2624</v>
      </c>
      <c r="D311" s="1852" t="s">
        <v>2625</v>
      </c>
      <c r="E311" s="1852" t="s">
        <v>2291</v>
      </c>
      <c r="F311" s="1852" t="s">
        <v>2626</v>
      </c>
      <c r="G311" s="1852" t="s">
        <v>28</v>
      </c>
      <c r="H311" s="1852" t="s">
        <v>28</v>
      </c>
      <c r="I311" s="1852" t="s">
        <v>889</v>
      </c>
    </row>
    <row customHeight="1" ht="11.25">
      <c r="A312" s="1852" t="s">
        <v>2288</v>
      </c>
      <c r="B312" s="1852" t="s">
        <v>16</v>
      </c>
      <c r="C312" s="1852" t="s">
        <v>2946</v>
      </c>
      <c r="D312" s="1852" t="s">
        <v>2947</v>
      </c>
      <c r="E312" s="1852" t="s">
        <v>2439</v>
      </c>
      <c r="F312" s="1852" t="s">
        <v>2948</v>
      </c>
      <c r="G312" s="1852" t="s">
        <v>28</v>
      </c>
      <c r="H312" s="1852" t="s">
        <v>28</v>
      </c>
      <c r="I312" s="1852" t="s">
        <v>889</v>
      </c>
    </row>
    <row customHeight="1" ht="11.25">
      <c r="A313" s="1852" t="s">
        <v>2288</v>
      </c>
      <c r="B313" s="1852" t="s">
        <v>16</v>
      </c>
      <c r="C313" s="1852" t="s">
        <v>2627</v>
      </c>
      <c r="D313" s="1852" t="s">
        <v>2628</v>
      </c>
      <c r="E313" s="1852" t="s">
        <v>2629</v>
      </c>
      <c r="F313" s="1852" t="s">
        <v>2630</v>
      </c>
      <c r="G313" s="1852" t="s">
        <v>28</v>
      </c>
      <c r="H313" s="1852" t="s">
        <v>28</v>
      </c>
      <c r="I313" s="1852" t="s">
        <v>889</v>
      </c>
    </row>
    <row customHeight="1" ht="11.25">
      <c r="A314" s="1852" t="s">
        <v>2288</v>
      </c>
      <c r="B314" s="1852" t="s">
        <v>16</v>
      </c>
      <c r="C314" s="1852" t="s">
        <v>2631</v>
      </c>
      <c r="D314" s="1852" t="s">
        <v>2632</v>
      </c>
      <c r="E314" s="1852" t="s">
        <v>2629</v>
      </c>
      <c r="F314" s="1852" t="s">
        <v>2633</v>
      </c>
      <c r="G314" s="1852" t="s">
        <v>28</v>
      </c>
      <c r="H314" s="1852" t="s">
        <v>28</v>
      </c>
      <c r="I314" s="1852" t="s">
        <v>889</v>
      </c>
    </row>
    <row customHeight="1" ht="11.25">
      <c r="A315" s="1852" t="s">
        <v>2288</v>
      </c>
      <c r="B315" s="1852" t="s">
        <v>16</v>
      </c>
      <c r="C315" s="1852" t="s">
        <v>2637</v>
      </c>
      <c r="D315" s="1852" t="s">
        <v>2638</v>
      </c>
      <c r="E315" s="1852" t="s">
        <v>2629</v>
      </c>
      <c r="F315" s="1852" t="s">
        <v>2639</v>
      </c>
      <c r="G315" s="1852" t="s">
        <v>28</v>
      </c>
      <c r="H315" s="1852" t="s">
        <v>28</v>
      </c>
      <c r="I315" s="1852" t="s">
        <v>889</v>
      </c>
    </row>
    <row customHeight="1" ht="11.25">
      <c r="A316" s="1852" t="s">
        <v>2288</v>
      </c>
      <c r="B316" s="1852" t="s">
        <v>16</v>
      </c>
      <c r="C316" s="1852" t="s">
        <v>2640</v>
      </c>
      <c r="D316" s="1852" t="s">
        <v>2641</v>
      </c>
      <c r="E316" s="1852" t="s">
        <v>2642</v>
      </c>
      <c r="F316" s="1852" t="s">
        <v>2643</v>
      </c>
      <c r="G316" s="1852" t="s">
        <v>2644</v>
      </c>
      <c r="H316" s="1852" t="s">
        <v>28</v>
      </c>
      <c r="I316" s="1852" t="s">
        <v>889</v>
      </c>
    </row>
    <row customHeight="1" ht="11.25">
      <c r="A317" s="1852" t="s">
        <v>2288</v>
      </c>
      <c r="B317" s="1852" t="s">
        <v>16</v>
      </c>
      <c r="C317" s="1852" t="s">
        <v>2645</v>
      </c>
      <c r="D317" s="1852" t="s">
        <v>2646</v>
      </c>
      <c r="E317" s="1852" t="s">
        <v>2647</v>
      </c>
      <c r="F317" s="1852" t="s">
        <v>2328</v>
      </c>
      <c r="G317" s="1852" t="s">
        <v>28</v>
      </c>
      <c r="H317" s="1852" t="s">
        <v>28</v>
      </c>
      <c r="I317" s="1852" t="s">
        <v>889</v>
      </c>
    </row>
    <row customHeight="1" ht="11.25">
      <c r="A318" s="1852" t="s">
        <v>2288</v>
      </c>
      <c r="B318" s="1852" t="s">
        <v>16</v>
      </c>
      <c r="C318" s="1852" t="s">
        <v>2651</v>
      </c>
      <c r="D318" s="1852" t="s">
        <v>2652</v>
      </c>
      <c r="E318" s="1852" t="s">
        <v>2653</v>
      </c>
      <c r="F318" s="1852" t="s">
        <v>2643</v>
      </c>
      <c r="G318" s="1852" t="s">
        <v>2644</v>
      </c>
      <c r="H318" s="1852" t="s">
        <v>28</v>
      </c>
      <c r="I318" s="1852" t="s">
        <v>889</v>
      </c>
    </row>
    <row customHeight="1" ht="11.25">
      <c r="A319" s="1852" t="s">
        <v>2288</v>
      </c>
      <c r="B319" s="1852" t="s">
        <v>16</v>
      </c>
      <c r="C319" s="1852" t="s">
        <v>2654</v>
      </c>
      <c r="D319" s="1852" t="s">
        <v>2655</v>
      </c>
      <c r="E319" s="1852" t="s">
        <v>2299</v>
      </c>
      <c r="F319" s="1852" t="s">
        <v>2656</v>
      </c>
      <c r="G319" s="1852" t="s">
        <v>28</v>
      </c>
      <c r="H319" s="1852" t="s">
        <v>28</v>
      </c>
      <c r="I319" s="1852" t="s">
        <v>889</v>
      </c>
    </row>
    <row customHeight="1" ht="11.25">
      <c r="A320" s="1852" t="s">
        <v>2288</v>
      </c>
      <c r="B320" s="1852" t="s">
        <v>16</v>
      </c>
      <c r="C320" s="1852" t="s">
        <v>2949</v>
      </c>
      <c r="D320" s="1852" t="s">
        <v>2950</v>
      </c>
      <c r="E320" s="1852" t="s">
        <v>2299</v>
      </c>
      <c r="F320" s="1852" t="s">
        <v>2951</v>
      </c>
      <c r="G320" s="1852" t="s">
        <v>28</v>
      </c>
      <c r="H320" s="1852" t="s">
        <v>28</v>
      </c>
      <c r="I320" s="1852" t="s">
        <v>889</v>
      </c>
    </row>
    <row customHeight="1" ht="11.25">
      <c r="A321" s="1852" t="s">
        <v>2288</v>
      </c>
      <c r="B321" s="1852" t="s">
        <v>16</v>
      </c>
      <c r="C321" s="1852" t="s">
        <v>2659</v>
      </c>
      <c r="D321" s="1852" t="s">
        <v>2660</v>
      </c>
      <c r="E321" s="1852" t="s">
        <v>2661</v>
      </c>
      <c r="F321" s="1852" t="s">
        <v>2662</v>
      </c>
      <c r="G321" s="1852" t="s">
        <v>28</v>
      </c>
      <c r="H321" s="1852" t="s">
        <v>28</v>
      </c>
      <c r="I321" s="1852" t="s">
        <v>889</v>
      </c>
    </row>
    <row customHeight="1" ht="11.25">
      <c r="A322" s="1852" t="s">
        <v>2288</v>
      </c>
      <c r="B322" s="1852" t="s">
        <v>16</v>
      </c>
      <c r="C322" s="1852" t="s">
        <v>2663</v>
      </c>
      <c r="D322" s="1852" t="s">
        <v>2660</v>
      </c>
      <c r="E322" s="1852" t="s">
        <v>2661</v>
      </c>
      <c r="F322" s="1852" t="s">
        <v>2664</v>
      </c>
      <c r="G322" s="1852" t="s">
        <v>2665</v>
      </c>
      <c r="H322" s="1852" t="s">
        <v>28</v>
      </c>
      <c r="I322" s="1852" t="s">
        <v>889</v>
      </c>
    </row>
    <row customHeight="1" ht="11.25">
      <c r="A323" s="1852" t="s">
        <v>2288</v>
      </c>
      <c r="B323" s="1852" t="s">
        <v>16</v>
      </c>
      <c r="C323" s="1852" t="s">
        <v>2952</v>
      </c>
      <c r="D323" s="1852" t="s">
        <v>2953</v>
      </c>
      <c r="E323" s="1852" t="s">
        <v>2954</v>
      </c>
      <c r="F323" s="1852" t="s">
        <v>2319</v>
      </c>
      <c r="G323" s="1852" t="s">
        <v>28</v>
      </c>
      <c r="H323" s="1852" t="s">
        <v>28</v>
      </c>
      <c r="I323" s="1852" t="s">
        <v>889</v>
      </c>
    </row>
    <row customHeight="1" ht="11.25">
      <c r="A324" s="1852" t="s">
        <v>2288</v>
      </c>
      <c r="B324" s="1852" t="s">
        <v>16</v>
      </c>
      <c r="C324" s="1852" t="s">
        <v>2674</v>
      </c>
      <c r="D324" s="1852" t="s">
        <v>2675</v>
      </c>
      <c r="E324" s="1852" t="s">
        <v>2676</v>
      </c>
      <c r="F324" s="1852" t="s">
        <v>2354</v>
      </c>
      <c r="G324" s="1852" t="s">
        <v>28</v>
      </c>
      <c r="H324" s="1852" t="s">
        <v>28</v>
      </c>
      <c r="I324" s="1852" t="s">
        <v>889</v>
      </c>
    </row>
    <row customHeight="1" ht="11.25">
      <c r="A325" s="1852" t="s">
        <v>2288</v>
      </c>
      <c r="B325" s="1852" t="s">
        <v>16</v>
      </c>
      <c r="C325" s="1852" t="s">
        <v>2677</v>
      </c>
      <c r="D325" s="1852" t="s">
        <v>2678</v>
      </c>
      <c r="E325" s="1852" t="s">
        <v>2679</v>
      </c>
      <c r="F325" s="1852" t="s">
        <v>2338</v>
      </c>
      <c r="G325" s="1852" t="s">
        <v>28</v>
      </c>
      <c r="H325" s="1852" t="s">
        <v>28</v>
      </c>
      <c r="I325" s="1852" t="s">
        <v>889</v>
      </c>
    </row>
    <row customHeight="1" ht="11.25">
      <c r="A326" s="1852" t="s">
        <v>2288</v>
      </c>
      <c r="B326" s="1852" t="s">
        <v>16</v>
      </c>
      <c r="C326" s="1852" t="s">
        <v>2680</v>
      </c>
      <c r="D326" s="1852" t="s">
        <v>2681</v>
      </c>
      <c r="E326" s="1852" t="s">
        <v>2682</v>
      </c>
      <c r="F326" s="1852" t="s">
        <v>2347</v>
      </c>
      <c r="G326" s="1852" t="s">
        <v>28</v>
      </c>
      <c r="H326" s="1852" t="s">
        <v>28</v>
      </c>
      <c r="I326" s="1852" t="s">
        <v>889</v>
      </c>
    </row>
    <row customHeight="1" ht="11.25">
      <c r="A327" s="1852" t="s">
        <v>2288</v>
      </c>
      <c r="B327" s="1852" t="s">
        <v>16</v>
      </c>
      <c r="C327" s="1852" t="s">
        <v>2955</v>
      </c>
      <c r="D327" s="1852" t="s">
        <v>2956</v>
      </c>
      <c r="E327" s="1852" t="s">
        <v>2957</v>
      </c>
      <c r="F327" s="1852" t="s">
        <v>2342</v>
      </c>
      <c r="G327" s="1852" t="s">
        <v>28</v>
      </c>
      <c r="H327" s="1852" t="s">
        <v>28</v>
      </c>
      <c r="I327" s="1852" t="s">
        <v>889</v>
      </c>
    </row>
    <row customHeight="1" ht="11.25">
      <c r="A328" s="1852" t="s">
        <v>2288</v>
      </c>
      <c r="B328" s="1852" t="s">
        <v>16</v>
      </c>
      <c r="C328" s="1852" t="s">
        <v>2689</v>
      </c>
      <c r="D328" s="1852" t="s">
        <v>2690</v>
      </c>
      <c r="E328" s="1852" t="s">
        <v>2691</v>
      </c>
      <c r="F328" s="1852" t="s">
        <v>2296</v>
      </c>
      <c r="G328" s="1852" t="s">
        <v>2692</v>
      </c>
      <c r="H328" s="1852" t="s">
        <v>28</v>
      </c>
      <c r="I328" s="1852" t="s">
        <v>889</v>
      </c>
    </row>
    <row customHeight="1" ht="11.25">
      <c r="A329" s="1852" t="s">
        <v>2288</v>
      </c>
      <c r="B329" s="1852" t="s">
        <v>16</v>
      </c>
      <c r="C329" s="1852" t="s">
        <v>2693</v>
      </c>
      <c r="D329" s="1852" t="s">
        <v>2694</v>
      </c>
      <c r="E329" s="1852" t="s">
        <v>2695</v>
      </c>
      <c r="F329" s="1852" t="s">
        <v>2696</v>
      </c>
      <c r="G329" s="1852" t="s">
        <v>28</v>
      </c>
      <c r="H329" s="1852" t="s">
        <v>28</v>
      </c>
      <c r="I329" s="1852" t="s">
        <v>889</v>
      </c>
    </row>
    <row customHeight="1" ht="11.25">
      <c r="A330" s="1852" t="s">
        <v>2288</v>
      </c>
      <c r="B330" s="1852" t="s">
        <v>16</v>
      </c>
      <c r="C330" s="1852" t="s">
        <v>2697</v>
      </c>
      <c r="D330" s="1852" t="s">
        <v>2698</v>
      </c>
      <c r="E330" s="1852" t="s">
        <v>2699</v>
      </c>
      <c r="F330" s="1852" t="s">
        <v>2319</v>
      </c>
      <c r="G330" s="1852" t="s">
        <v>2700</v>
      </c>
      <c r="H330" s="1852" t="s">
        <v>28</v>
      </c>
      <c r="I330" s="1852" t="s">
        <v>889</v>
      </c>
    </row>
    <row customHeight="1" ht="11.25">
      <c r="A331" s="1852" t="s">
        <v>2288</v>
      </c>
      <c r="B331" s="1852" t="s">
        <v>16</v>
      </c>
      <c r="C331" s="1852" t="s">
        <v>2701</v>
      </c>
      <c r="D331" s="1852" t="s">
        <v>2702</v>
      </c>
      <c r="E331" s="1852" t="s">
        <v>2703</v>
      </c>
      <c r="F331" s="1852" t="s">
        <v>2505</v>
      </c>
      <c r="G331" s="1852" t="s">
        <v>28</v>
      </c>
      <c r="H331" s="1852" t="s">
        <v>28</v>
      </c>
      <c r="I331" s="1852" t="s">
        <v>889</v>
      </c>
    </row>
    <row customHeight="1" ht="11.25">
      <c r="A332" s="1852" t="s">
        <v>2288</v>
      </c>
      <c r="B332" s="1852" t="s">
        <v>16</v>
      </c>
      <c r="C332" s="1852" t="s">
        <v>2958</v>
      </c>
      <c r="D332" s="1852" t="s">
        <v>2959</v>
      </c>
      <c r="E332" s="1852" t="s">
        <v>2960</v>
      </c>
      <c r="F332" s="1852" t="s">
        <v>2354</v>
      </c>
      <c r="G332" s="1852" t="s">
        <v>28</v>
      </c>
      <c r="H332" s="1852" t="s">
        <v>28</v>
      </c>
      <c r="I332" s="1852" t="s">
        <v>889</v>
      </c>
    </row>
    <row customHeight="1" ht="11.25">
      <c r="A333" s="1852" t="s">
        <v>2288</v>
      </c>
      <c r="B333" s="1852" t="s">
        <v>16</v>
      </c>
      <c r="C333" s="1852" t="s">
        <v>2714</v>
      </c>
      <c r="D333" s="1852" t="s">
        <v>2715</v>
      </c>
      <c r="E333" s="1852" t="s">
        <v>2716</v>
      </c>
      <c r="F333" s="1852" t="s">
        <v>2505</v>
      </c>
      <c r="G333" s="1852" t="s">
        <v>28</v>
      </c>
      <c r="H333" s="1852" t="s">
        <v>28</v>
      </c>
      <c r="I333" s="1852" t="s">
        <v>889</v>
      </c>
    </row>
    <row customHeight="1" ht="11.25">
      <c r="A334" s="1852" t="s">
        <v>2288</v>
      </c>
      <c r="B334" s="1852" t="s">
        <v>16</v>
      </c>
      <c r="C334" s="1852" t="s">
        <v>2717</v>
      </c>
      <c r="D334" s="1852" t="s">
        <v>2718</v>
      </c>
      <c r="E334" s="1852" t="s">
        <v>2719</v>
      </c>
      <c r="F334" s="1852" t="s">
        <v>2696</v>
      </c>
      <c r="G334" s="1852" t="s">
        <v>28</v>
      </c>
      <c r="H334" s="1852" t="s">
        <v>28</v>
      </c>
      <c r="I334" s="1852" t="s">
        <v>889</v>
      </c>
    </row>
    <row customHeight="1" ht="11.25">
      <c r="A335" s="1852" t="s">
        <v>2288</v>
      </c>
      <c r="B335" s="1852" t="s">
        <v>16</v>
      </c>
      <c r="C335" s="1852" t="s">
        <v>2723</v>
      </c>
      <c r="D335" s="1852" t="s">
        <v>2724</v>
      </c>
      <c r="E335" s="1852" t="s">
        <v>2725</v>
      </c>
      <c r="F335" s="1852" t="s">
        <v>2390</v>
      </c>
      <c r="G335" s="1852" t="s">
        <v>2726</v>
      </c>
      <c r="H335" s="1852" t="s">
        <v>28</v>
      </c>
      <c r="I335" s="1852" t="s">
        <v>889</v>
      </c>
    </row>
    <row customHeight="1" ht="11.25">
      <c r="A336" s="1852" t="s">
        <v>2288</v>
      </c>
      <c r="B336" s="1852" t="s">
        <v>16</v>
      </c>
      <c r="C336" s="1852" t="s">
        <v>2733</v>
      </c>
      <c r="D336" s="1852" t="s">
        <v>2734</v>
      </c>
      <c r="E336" s="1852" t="s">
        <v>2735</v>
      </c>
      <c r="F336" s="1852" t="s">
        <v>2736</v>
      </c>
      <c r="G336" s="1852" t="s">
        <v>2737</v>
      </c>
      <c r="H336" s="1852" t="s">
        <v>28</v>
      </c>
      <c r="I336" s="1852" t="s">
        <v>889</v>
      </c>
    </row>
    <row customHeight="1" ht="11.25">
      <c r="A337" s="1852" t="s">
        <v>2288</v>
      </c>
      <c r="B337" s="1852" t="s">
        <v>16</v>
      </c>
      <c r="C337" s="1852" t="s">
        <v>2738</v>
      </c>
      <c r="D337" s="1852" t="s">
        <v>2739</v>
      </c>
      <c r="E337" s="1852" t="s">
        <v>2740</v>
      </c>
      <c r="F337" s="1852" t="s">
        <v>2696</v>
      </c>
      <c r="G337" s="1852" t="s">
        <v>28</v>
      </c>
      <c r="H337" s="1852" t="s">
        <v>28</v>
      </c>
      <c r="I337" s="1852" t="s">
        <v>889</v>
      </c>
    </row>
    <row customHeight="1" ht="11.25">
      <c r="A338" s="1852" t="s">
        <v>2288</v>
      </c>
      <c r="B338" s="1852" t="s">
        <v>16</v>
      </c>
      <c r="C338" s="1852" t="s">
        <v>2961</v>
      </c>
      <c r="D338" s="1852" t="s">
        <v>2962</v>
      </c>
      <c r="E338" s="1852" t="s">
        <v>2439</v>
      </c>
      <c r="F338" s="1852" t="s">
        <v>2319</v>
      </c>
      <c r="G338" s="1852" t="s">
        <v>28</v>
      </c>
      <c r="H338" s="1852" t="s">
        <v>28</v>
      </c>
      <c r="I338" s="1852" t="s">
        <v>889</v>
      </c>
    </row>
    <row customHeight="1" ht="11.25">
      <c r="A339" s="1852" t="s">
        <v>2288</v>
      </c>
      <c r="B339" s="1852" t="s">
        <v>16</v>
      </c>
      <c r="C339" s="1852" t="s">
        <v>2751</v>
      </c>
      <c r="D339" s="1852" t="s">
        <v>2752</v>
      </c>
      <c r="E339" s="1852" t="s">
        <v>2753</v>
      </c>
      <c r="F339" s="1852" t="s">
        <v>2754</v>
      </c>
      <c r="G339" s="1852" t="s">
        <v>2755</v>
      </c>
      <c r="H339" s="1852" t="s">
        <v>28</v>
      </c>
      <c r="I339" s="1852" t="s">
        <v>889</v>
      </c>
    </row>
    <row customHeight="1" ht="11.25">
      <c r="A340" s="1852" t="s">
        <v>2288</v>
      </c>
      <c r="B340" s="1852" t="s">
        <v>16</v>
      </c>
      <c r="C340" s="1852" t="s">
        <v>2963</v>
      </c>
      <c r="D340" s="1852" t="s">
        <v>2964</v>
      </c>
      <c r="E340" s="1852" t="s">
        <v>2965</v>
      </c>
      <c r="F340" s="1852" t="s">
        <v>2319</v>
      </c>
      <c r="G340" s="1852" t="s">
        <v>28</v>
      </c>
      <c r="H340" s="1852" t="s">
        <v>28</v>
      </c>
      <c r="I340" s="1852" t="s">
        <v>889</v>
      </c>
    </row>
    <row customHeight="1" ht="11.25">
      <c r="A341" s="1852" t="s">
        <v>2288</v>
      </c>
      <c r="B341" s="1852" t="s">
        <v>16</v>
      </c>
      <c r="C341" s="1852" t="s">
        <v>2762</v>
      </c>
      <c r="D341" s="1852" t="s">
        <v>2763</v>
      </c>
      <c r="E341" s="1852" t="s">
        <v>2764</v>
      </c>
      <c r="F341" s="1852" t="s">
        <v>2354</v>
      </c>
      <c r="G341" s="1852" t="s">
        <v>28</v>
      </c>
      <c r="H341" s="1852" t="s">
        <v>28</v>
      </c>
      <c r="I341" s="1852" t="s">
        <v>889</v>
      </c>
    </row>
    <row customHeight="1" ht="11.25">
      <c r="A342" s="1852" t="s">
        <v>2288</v>
      </c>
      <c r="B342" s="1852" t="s">
        <v>16</v>
      </c>
      <c r="C342" s="1852" t="s">
        <v>2966</v>
      </c>
      <c r="D342" s="1852" t="s">
        <v>2967</v>
      </c>
      <c r="E342" s="1852" t="s">
        <v>2968</v>
      </c>
      <c r="F342" s="1852" t="s">
        <v>2319</v>
      </c>
      <c r="G342" s="1852" t="s">
        <v>28</v>
      </c>
      <c r="H342" s="1852" t="s">
        <v>28</v>
      </c>
      <c r="I342" s="1852" t="s">
        <v>889</v>
      </c>
    </row>
    <row customHeight="1" ht="11.25">
      <c r="A343" s="1852" t="s">
        <v>2288</v>
      </c>
      <c r="B343" s="1852" t="s">
        <v>16</v>
      </c>
      <c r="C343" s="1852" t="s">
        <v>2789</v>
      </c>
      <c r="D343" s="1852" t="s">
        <v>2790</v>
      </c>
      <c r="E343" s="1852" t="s">
        <v>2791</v>
      </c>
      <c r="F343" s="1852" t="s">
        <v>2390</v>
      </c>
      <c r="G343" s="1852" t="s">
        <v>2792</v>
      </c>
      <c r="H343" s="1852" t="s">
        <v>28</v>
      </c>
      <c r="I343" s="1852" t="s">
        <v>889</v>
      </c>
    </row>
    <row customHeight="1" ht="11.25">
      <c r="A344" s="1852" t="s">
        <v>2288</v>
      </c>
      <c r="B344" s="1852" t="s">
        <v>16</v>
      </c>
      <c r="C344" s="1852" t="s">
        <v>2793</v>
      </c>
      <c r="D344" s="1852" t="s">
        <v>2794</v>
      </c>
      <c r="E344" s="1852" t="s">
        <v>2795</v>
      </c>
      <c r="F344" s="1852" t="s">
        <v>2390</v>
      </c>
      <c r="G344" s="1852" t="s">
        <v>28</v>
      </c>
      <c r="H344" s="1852" t="s">
        <v>28</v>
      </c>
      <c r="I344" s="1852" t="s">
        <v>889</v>
      </c>
    </row>
    <row customHeight="1" ht="11.25">
      <c r="A345" s="1852" t="s">
        <v>2288</v>
      </c>
      <c r="B345" s="1852" t="s">
        <v>16</v>
      </c>
      <c r="C345" s="1852" t="s">
        <v>2796</v>
      </c>
      <c r="D345" s="1852" t="s">
        <v>2797</v>
      </c>
      <c r="E345" s="1852" t="s">
        <v>2661</v>
      </c>
      <c r="F345" s="1852" t="s">
        <v>2798</v>
      </c>
      <c r="G345" s="1852" t="s">
        <v>28</v>
      </c>
      <c r="H345" s="1852" t="s">
        <v>28</v>
      </c>
      <c r="I345" s="1852" t="s">
        <v>889</v>
      </c>
    </row>
    <row customHeight="1" ht="11.25">
      <c r="A346" s="1852" t="s">
        <v>2288</v>
      </c>
      <c r="B346" s="1852" t="s">
        <v>16</v>
      </c>
      <c r="C346" s="1852" t="s">
        <v>2799</v>
      </c>
      <c r="D346" s="1852" t="s">
        <v>2800</v>
      </c>
      <c r="E346" s="1852" t="s">
        <v>2801</v>
      </c>
      <c r="F346" s="1852" t="s">
        <v>2390</v>
      </c>
      <c r="G346" s="1852" t="s">
        <v>28</v>
      </c>
      <c r="H346" s="1852" t="s">
        <v>28</v>
      </c>
      <c r="I346" s="1852" t="s">
        <v>889</v>
      </c>
    </row>
    <row customHeight="1" ht="11.25">
      <c r="A347" s="1852" t="s">
        <v>2288</v>
      </c>
      <c r="B347" s="1852" t="s">
        <v>16</v>
      </c>
      <c r="C347" s="1852" t="s">
        <v>2802</v>
      </c>
      <c r="D347" s="1852" t="s">
        <v>2803</v>
      </c>
      <c r="E347" s="1852" t="s">
        <v>2804</v>
      </c>
      <c r="F347" s="1852" t="s">
        <v>2366</v>
      </c>
      <c r="G347" s="1852" t="s">
        <v>28</v>
      </c>
      <c r="H347" s="1852" t="s">
        <v>28</v>
      </c>
      <c r="I347" s="1852" t="s">
        <v>889</v>
      </c>
    </row>
    <row customHeight="1" ht="11.25">
      <c r="A348" s="1852" t="s">
        <v>2288</v>
      </c>
      <c r="B348" s="1852" t="s">
        <v>16</v>
      </c>
      <c r="C348" s="1852" t="s">
        <v>2969</v>
      </c>
      <c r="D348" s="1852" t="s">
        <v>2970</v>
      </c>
      <c r="E348" s="1852" t="s">
        <v>2971</v>
      </c>
      <c r="F348" s="1852" t="s">
        <v>2328</v>
      </c>
      <c r="G348" s="1852" t="s">
        <v>28</v>
      </c>
      <c r="H348" s="1852" t="s">
        <v>28</v>
      </c>
      <c r="I348" s="1852" t="s">
        <v>889</v>
      </c>
    </row>
    <row customHeight="1" ht="11.25">
      <c r="A349" s="1852" t="s">
        <v>2288</v>
      </c>
      <c r="B349" s="1852" t="s">
        <v>16</v>
      </c>
      <c r="C349" s="1852" t="s">
        <v>2972</v>
      </c>
      <c r="D349" s="1852" t="s">
        <v>2973</v>
      </c>
      <c r="E349" s="1852" t="s">
        <v>2974</v>
      </c>
      <c r="F349" s="1852" t="s">
        <v>2354</v>
      </c>
      <c r="G349" s="1852" t="s">
        <v>28</v>
      </c>
      <c r="H349" s="1852" t="s">
        <v>28</v>
      </c>
      <c r="I349" s="1852" t="s">
        <v>889</v>
      </c>
    </row>
    <row customHeight="1" ht="11.25">
      <c r="A350" s="1852" t="s">
        <v>2288</v>
      </c>
      <c r="B350" s="1852" t="s">
        <v>16</v>
      </c>
      <c r="C350" s="1852" t="s">
        <v>2805</v>
      </c>
      <c r="D350" s="1852" t="s">
        <v>2806</v>
      </c>
      <c r="E350" s="1852" t="s">
        <v>2807</v>
      </c>
      <c r="F350" s="1852" t="s">
        <v>2354</v>
      </c>
      <c r="G350" s="1852" t="s">
        <v>2808</v>
      </c>
      <c r="H350" s="1852" t="s">
        <v>28</v>
      </c>
      <c r="I350" s="1852" t="s">
        <v>889</v>
      </c>
    </row>
    <row customHeight="1" ht="11.25">
      <c r="A351" s="1852" t="s">
        <v>2288</v>
      </c>
      <c r="B351" s="1852" t="s">
        <v>16</v>
      </c>
      <c r="C351" s="1852" t="s">
        <v>2975</v>
      </c>
      <c r="D351" s="1852" t="s">
        <v>2976</v>
      </c>
      <c r="E351" s="1852" t="s">
        <v>2977</v>
      </c>
      <c r="F351" s="1852" t="s">
        <v>2978</v>
      </c>
      <c r="G351" s="1852" t="s">
        <v>28</v>
      </c>
      <c r="H351" s="1852" t="s">
        <v>28</v>
      </c>
      <c r="I351" s="1852" t="s">
        <v>889</v>
      </c>
    </row>
    <row customHeight="1" ht="11.25">
      <c r="A352" s="1852" t="s">
        <v>2288</v>
      </c>
      <c r="B352" s="1852" t="s">
        <v>16</v>
      </c>
      <c r="C352" s="1852" t="s">
        <v>2979</v>
      </c>
      <c r="D352" s="1852" t="s">
        <v>2980</v>
      </c>
      <c r="E352" s="1852" t="s">
        <v>2981</v>
      </c>
      <c r="F352" s="1852" t="s">
        <v>2354</v>
      </c>
      <c r="G352" s="1852" t="s">
        <v>28</v>
      </c>
      <c r="H352" s="1852" t="s">
        <v>28</v>
      </c>
      <c r="I352" s="1852" t="s">
        <v>889</v>
      </c>
    </row>
    <row customHeight="1" ht="11.25">
      <c r="A353" s="1852" t="s">
        <v>2288</v>
      </c>
      <c r="B353" s="1852" t="s">
        <v>16</v>
      </c>
      <c r="C353" s="1852" t="s">
        <v>2982</v>
      </c>
      <c r="D353" s="1852" t="s">
        <v>2983</v>
      </c>
      <c r="E353" s="1852" t="s">
        <v>2984</v>
      </c>
      <c r="F353" s="1852" t="s">
        <v>2342</v>
      </c>
      <c r="G353" s="1852" t="s">
        <v>28</v>
      </c>
      <c r="H353" s="1852" t="s">
        <v>28</v>
      </c>
      <c r="I353" s="1852" t="s">
        <v>889</v>
      </c>
    </row>
    <row customHeight="1" ht="11.25">
      <c r="A354" s="1852" t="s">
        <v>2288</v>
      </c>
      <c r="B354" s="1852" t="s">
        <v>16</v>
      </c>
      <c r="C354" s="1852" t="s">
        <v>2818</v>
      </c>
      <c r="D354" s="1852" t="s">
        <v>2819</v>
      </c>
      <c r="E354" s="1852" t="s">
        <v>2820</v>
      </c>
      <c r="F354" s="1852" t="s">
        <v>2390</v>
      </c>
      <c r="G354" s="1852" t="s">
        <v>28</v>
      </c>
      <c r="H354" s="1852" t="s">
        <v>28</v>
      </c>
      <c r="I354" s="1852" t="s">
        <v>889</v>
      </c>
    </row>
    <row customHeight="1" ht="11.25">
      <c r="A355" s="1852" t="s">
        <v>2288</v>
      </c>
      <c r="B355" s="1852" t="s">
        <v>16</v>
      </c>
      <c r="C355" s="1852" t="s">
        <v>2828</v>
      </c>
      <c r="D355" s="1852" t="s">
        <v>2829</v>
      </c>
      <c r="E355" s="1852" t="s">
        <v>2830</v>
      </c>
      <c r="F355" s="1852" t="s">
        <v>2831</v>
      </c>
      <c r="G355" s="1852" t="s">
        <v>28</v>
      </c>
      <c r="H355" s="1852" t="s">
        <v>28</v>
      </c>
      <c r="I355" s="1852" t="s">
        <v>889</v>
      </c>
    </row>
    <row customHeight="1" ht="11.25">
      <c r="A356" s="1852" t="s">
        <v>2288</v>
      </c>
      <c r="B356" s="1852" t="s">
        <v>16</v>
      </c>
      <c r="C356" s="1852" t="s">
        <v>2985</v>
      </c>
      <c r="D356" s="1852" t="s">
        <v>2986</v>
      </c>
      <c r="E356" s="1852" t="s">
        <v>2987</v>
      </c>
      <c r="F356" s="1852" t="s">
        <v>2319</v>
      </c>
      <c r="G356" s="1852" t="s">
        <v>2988</v>
      </c>
      <c r="H356" s="1852" t="s">
        <v>28</v>
      </c>
      <c r="I356" s="1852" t="s">
        <v>889</v>
      </c>
    </row>
    <row customHeight="1" ht="11.25">
      <c r="A357" s="1852" t="s">
        <v>2288</v>
      </c>
      <c r="B357" s="1852" t="s">
        <v>16</v>
      </c>
      <c r="C357" s="1852" t="s">
        <v>2989</v>
      </c>
      <c r="D357" s="1852" t="s">
        <v>2990</v>
      </c>
      <c r="E357" s="1852" t="s">
        <v>2991</v>
      </c>
      <c r="F357" s="1852" t="s">
        <v>2319</v>
      </c>
      <c r="G357" s="1852" t="s">
        <v>28</v>
      </c>
      <c r="H357" s="1852" t="s">
        <v>28</v>
      </c>
      <c r="I357" s="1852" t="s">
        <v>889</v>
      </c>
    </row>
    <row customHeight="1" ht="11.25">
      <c r="A358" s="1852" t="s">
        <v>2288</v>
      </c>
      <c r="B358" s="1852" t="s">
        <v>16</v>
      </c>
      <c r="C358" s="1852" t="s">
        <v>2832</v>
      </c>
      <c r="D358" s="1852" t="s">
        <v>2833</v>
      </c>
      <c r="E358" s="1852" t="s">
        <v>2834</v>
      </c>
      <c r="F358" s="1852" t="s">
        <v>2319</v>
      </c>
      <c r="G358" s="1852" t="s">
        <v>28</v>
      </c>
      <c r="H358" s="1852" t="s">
        <v>28</v>
      </c>
      <c r="I358" s="1852" t="s">
        <v>889</v>
      </c>
    </row>
    <row customHeight="1" ht="11.25">
      <c r="A359" s="1852" t="s">
        <v>2288</v>
      </c>
      <c r="B359" s="1852" t="s">
        <v>16</v>
      </c>
      <c r="C359" s="1852" t="s">
        <v>2992</v>
      </c>
      <c r="D359" s="1852" t="s">
        <v>2993</v>
      </c>
      <c r="E359" s="1852" t="s">
        <v>2856</v>
      </c>
      <c r="F359" s="1852" t="s">
        <v>2457</v>
      </c>
      <c r="G359" s="1852" t="s">
        <v>28</v>
      </c>
      <c r="H359" s="1852" t="s">
        <v>28</v>
      </c>
      <c r="I359" s="1852" t="s">
        <v>889</v>
      </c>
    </row>
    <row customHeight="1" ht="11.25">
      <c r="A360" s="1852" t="s">
        <v>2288</v>
      </c>
      <c r="B360" s="1852" t="s">
        <v>16</v>
      </c>
      <c r="C360" s="1852" t="s">
        <v>2994</v>
      </c>
      <c r="D360" s="1852" t="s">
        <v>2995</v>
      </c>
      <c r="E360" s="1852" t="s">
        <v>2903</v>
      </c>
      <c r="F360" s="1852" t="s">
        <v>2996</v>
      </c>
      <c r="G360" s="1852" t="s">
        <v>2997</v>
      </c>
      <c r="H360" s="1852" t="s">
        <v>28</v>
      </c>
      <c r="I360" s="1852" t="s">
        <v>889</v>
      </c>
    </row>
    <row customHeight="1" ht="11.25">
      <c r="A361" s="1852" t="s">
        <v>2288</v>
      </c>
      <c r="B361" s="1852" t="s">
        <v>16</v>
      </c>
      <c r="C361" s="1852" t="s">
        <v>2838</v>
      </c>
      <c r="D361" s="1852" t="s">
        <v>2839</v>
      </c>
      <c r="E361" s="1852" t="s">
        <v>2840</v>
      </c>
      <c r="F361" s="1852" t="s">
        <v>2347</v>
      </c>
      <c r="G361" s="1852" t="s">
        <v>2841</v>
      </c>
      <c r="H361" s="1852" t="s">
        <v>28</v>
      </c>
      <c r="I361" s="1852" t="s">
        <v>889</v>
      </c>
    </row>
    <row customHeight="1" ht="11.25">
      <c r="A362" s="1852" t="s">
        <v>2288</v>
      </c>
      <c r="B362" s="1852" t="s">
        <v>16</v>
      </c>
      <c r="C362" s="1852" t="s">
        <v>2850</v>
      </c>
      <c r="D362" s="1852" t="s">
        <v>2851</v>
      </c>
      <c r="E362" s="1852" t="s">
        <v>2852</v>
      </c>
      <c r="F362" s="1852" t="s">
        <v>2696</v>
      </c>
      <c r="G362" s="1852" t="s">
        <v>2853</v>
      </c>
      <c r="H362" s="1852" t="s">
        <v>28</v>
      </c>
      <c r="I362" s="1852" t="s">
        <v>889</v>
      </c>
    </row>
    <row customHeight="1" ht="11.25">
      <c r="A363" s="1852" t="s">
        <v>2288</v>
      </c>
      <c r="B363" s="1852" t="s">
        <v>16</v>
      </c>
      <c r="C363" s="1852" t="s">
        <v>2854</v>
      </c>
      <c r="D363" s="1852" t="s">
        <v>2855</v>
      </c>
      <c r="E363" s="1852" t="s">
        <v>2856</v>
      </c>
      <c r="F363" s="1852" t="s">
        <v>2496</v>
      </c>
      <c r="G363" s="1852" t="s">
        <v>28</v>
      </c>
      <c r="H363" s="1852" t="s">
        <v>28</v>
      </c>
      <c r="I363" s="1852" t="s">
        <v>889</v>
      </c>
    </row>
    <row customHeight="1" ht="11.25">
      <c r="A364" s="1852" t="s">
        <v>2288</v>
      </c>
      <c r="B364" s="1852" t="s">
        <v>16</v>
      </c>
      <c r="C364" s="1852" t="s">
        <v>2998</v>
      </c>
      <c r="D364" s="1852" t="s">
        <v>2999</v>
      </c>
      <c r="E364" s="1852" t="s">
        <v>3000</v>
      </c>
      <c r="F364" s="1852" t="s">
        <v>2505</v>
      </c>
      <c r="G364" s="1852" t="s">
        <v>28</v>
      </c>
      <c r="H364" s="1852" t="s">
        <v>28</v>
      </c>
      <c r="I364" s="1852" t="s">
        <v>889</v>
      </c>
    </row>
    <row customHeight="1" ht="11.25">
      <c r="A365" s="1852" t="s">
        <v>2288</v>
      </c>
      <c r="B365" s="1852" t="s">
        <v>16</v>
      </c>
      <c r="C365" s="1852" t="s">
        <v>28</v>
      </c>
      <c r="D365" s="1852" t="s">
        <v>2861</v>
      </c>
      <c r="E365" s="1852" t="s">
        <v>2862</v>
      </c>
      <c r="F365" s="1852" t="s">
        <v>2370</v>
      </c>
      <c r="G365" s="1852" t="s">
        <v>28</v>
      </c>
      <c r="H365" s="1852" t="s">
        <v>28</v>
      </c>
      <c r="I365" s="1852" t="s">
        <v>889</v>
      </c>
    </row>
    <row customHeight="1" ht="11.25">
      <c r="A366" s="1852" t="s">
        <v>2288</v>
      </c>
      <c r="B366" s="1852" t="s">
        <v>16</v>
      </c>
      <c r="C366" s="1852" t="s">
        <v>28</v>
      </c>
      <c r="D366" s="1852" t="s">
        <v>2863</v>
      </c>
      <c r="E366" s="1852" t="s">
        <v>2864</v>
      </c>
      <c r="F366" s="1852" t="s">
        <v>2366</v>
      </c>
      <c r="G366" s="1852" t="s">
        <v>28</v>
      </c>
      <c r="H366" s="1852" t="s">
        <v>28</v>
      </c>
      <c r="I366" s="1852" t="s">
        <v>889</v>
      </c>
    </row>
    <row customHeight="1" ht="11.25">
      <c r="A367" s="1852" t="s">
        <v>2288</v>
      </c>
      <c r="B367" s="1852" t="s">
        <v>16</v>
      </c>
      <c r="C367" s="1852" t="s">
        <v>2865</v>
      </c>
      <c r="D367" s="1852" t="s">
        <v>2866</v>
      </c>
      <c r="E367" s="1852" t="s">
        <v>2867</v>
      </c>
      <c r="F367" s="1852" t="s">
        <v>2319</v>
      </c>
      <c r="G367" s="1852" t="s">
        <v>28</v>
      </c>
      <c r="H367" s="1852" t="s">
        <v>28</v>
      </c>
      <c r="I367" s="1852" t="s">
        <v>889</v>
      </c>
    </row>
    <row customHeight="1" ht="11.25">
      <c r="A368" s="1852" t="s">
        <v>2288</v>
      </c>
      <c r="B368" s="1852" t="s">
        <v>16</v>
      </c>
      <c r="C368" s="1852" t="s">
        <v>2868</v>
      </c>
      <c r="D368" s="1852" t="s">
        <v>2869</v>
      </c>
      <c r="E368" s="1852" t="s">
        <v>2870</v>
      </c>
      <c r="F368" s="1852" t="s">
        <v>2296</v>
      </c>
      <c r="G368" s="1852" t="s">
        <v>28</v>
      </c>
      <c r="H368" s="1852" t="s">
        <v>28</v>
      </c>
      <c r="I368" s="1852" t="s">
        <v>889</v>
      </c>
    </row>
    <row customHeight="1" ht="11.25">
      <c r="A369" s="1852" t="s">
        <v>2288</v>
      </c>
      <c r="B369" s="1852" t="s">
        <v>16</v>
      </c>
      <c r="C369" s="1852" t="s">
        <v>3001</v>
      </c>
      <c r="D369" s="1852" t="s">
        <v>3002</v>
      </c>
      <c r="E369" s="1852" t="s">
        <v>2299</v>
      </c>
      <c r="F369" s="1852" t="s">
        <v>3003</v>
      </c>
      <c r="G369" s="1852" t="s">
        <v>28</v>
      </c>
      <c r="H369" s="1852" t="s">
        <v>28</v>
      </c>
      <c r="I369" s="1852" t="s">
        <v>889</v>
      </c>
    </row>
    <row customHeight="1" ht="11.25">
      <c r="A370" s="1852" t="s">
        <v>2288</v>
      </c>
      <c r="B370" s="1852" t="s">
        <v>16</v>
      </c>
      <c r="C370" s="1852" t="s">
        <v>3004</v>
      </c>
      <c r="D370" s="1852" t="s">
        <v>3005</v>
      </c>
      <c r="E370" s="1852" t="s">
        <v>3006</v>
      </c>
      <c r="F370" s="1852" t="s">
        <v>2319</v>
      </c>
      <c r="G370" s="1852" t="s">
        <v>3007</v>
      </c>
      <c r="H370" s="1852" t="s">
        <v>28</v>
      </c>
      <c r="I370" s="1852" t="s">
        <v>889</v>
      </c>
    </row>
    <row customHeight="1" ht="11.25">
      <c r="A371" s="1852" t="s">
        <v>2288</v>
      </c>
      <c r="B371" s="1852" t="s">
        <v>16</v>
      </c>
      <c r="C371" s="1852" t="s">
        <v>2874</v>
      </c>
      <c r="D371" s="1852" t="s">
        <v>2875</v>
      </c>
      <c r="E371" s="1852" t="s">
        <v>2876</v>
      </c>
      <c r="F371" s="1852" t="s">
        <v>2319</v>
      </c>
      <c r="G371" s="1852" t="s">
        <v>28</v>
      </c>
      <c r="H371" s="1852" t="s">
        <v>28</v>
      </c>
      <c r="I371" s="1852" t="s">
        <v>889</v>
      </c>
    </row>
    <row customHeight="1" ht="11.25">
      <c r="A372" s="1852" t="s">
        <v>2288</v>
      </c>
      <c r="B372" s="1852" t="s">
        <v>16</v>
      </c>
      <c r="C372" s="1852" t="s">
        <v>2877</v>
      </c>
      <c r="D372" s="1852" t="s">
        <v>2878</v>
      </c>
      <c r="E372" s="1852" t="s">
        <v>2629</v>
      </c>
      <c r="F372" s="1852" t="s">
        <v>2879</v>
      </c>
      <c r="G372" s="1852" t="s">
        <v>28</v>
      </c>
      <c r="H372" s="1852" t="s">
        <v>28</v>
      </c>
      <c r="I372" s="1852" t="s">
        <v>889</v>
      </c>
    </row>
    <row customHeight="1" ht="11.25">
      <c r="A373" s="1852" t="s">
        <v>2288</v>
      </c>
      <c r="B373" s="1852" t="s">
        <v>16</v>
      </c>
      <c r="C373" s="1852" t="s">
        <v>2880</v>
      </c>
      <c r="D373" s="1852" t="s">
        <v>2881</v>
      </c>
      <c r="E373" s="1852" t="s">
        <v>2569</v>
      </c>
      <c r="F373" s="1852" t="s">
        <v>2656</v>
      </c>
      <c r="G373" s="1852" t="s">
        <v>28</v>
      </c>
      <c r="H373" s="1852" t="s">
        <v>28</v>
      </c>
      <c r="I373" s="1852" t="s">
        <v>889</v>
      </c>
    </row>
    <row customHeight="1" ht="11.25">
      <c r="A374" s="1852" t="s">
        <v>2288</v>
      </c>
      <c r="B374" s="1852" t="s">
        <v>16</v>
      </c>
      <c r="C374" s="1852" t="s">
        <v>2882</v>
      </c>
      <c r="D374" s="1852" t="s">
        <v>2883</v>
      </c>
      <c r="E374" s="1852" t="s">
        <v>2569</v>
      </c>
      <c r="F374" s="1852" t="s">
        <v>2884</v>
      </c>
      <c r="G374" s="1852" t="s">
        <v>28</v>
      </c>
      <c r="H374" s="1852" t="s">
        <v>28</v>
      </c>
      <c r="I374" s="1852" t="s">
        <v>889</v>
      </c>
    </row>
    <row customHeight="1" ht="11.25">
      <c r="A375" s="1852" t="s">
        <v>2288</v>
      </c>
      <c r="B375" s="1852" t="s">
        <v>16</v>
      </c>
      <c r="C375" s="1852" t="s">
        <v>2885</v>
      </c>
      <c r="D375" s="1852" t="s">
        <v>2886</v>
      </c>
      <c r="E375" s="1852" t="s">
        <v>2350</v>
      </c>
      <c r="F375" s="1852" t="s">
        <v>2887</v>
      </c>
      <c r="G375" s="1852" t="s">
        <v>28</v>
      </c>
      <c r="H375" s="1852" t="s">
        <v>28</v>
      </c>
      <c r="I375" s="1852" t="s">
        <v>889</v>
      </c>
    </row>
    <row customHeight="1" ht="11.25">
      <c r="A376" s="1852" t="s">
        <v>2288</v>
      </c>
      <c r="B376" s="1852" t="s">
        <v>16</v>
      </c>
      <c r="C376" s="1852" t="s">
        <v>2888</v>
      </c>
      <c r="D376" s="1852" t="s">
        <v>2889</v>
      </c>
      <c r="E376" s="1852" t="s">
        <v>2350</v>
      </c>
      <c r="F376" s="1852" t="s">
        <v>2890</v>
      </c>
      <c r="G376" s="1852" t="s">
        <v>28</v>
      </c>
      <c r="H376" s="1852" t="s">
        <v>28</v>
      </c>
      <c r="I376" s="1852" t="s">
        <v>889</v>
      </c>
    </row>
    <row customHeight="1" ht="11.25">
      <c r="A377" s="1852" t="s">
        <v>2288</v>
      </c>
      <c r="B377" s="1852" t="s">
        <v>16</v>
      </c>
      <c r="C377" s="1852" t="s">
        <v>2891</v>
      </c>
      <c r="D377" s="1852" t="s">
        <v>2892</v>
      </c>
      <c r="E377" s="1852" t="s">
        <v>2350</v>
      </c>
      <c r="F377" s="1852" t="s">
        <v>2893</v>
      </c>
      <c r="G377" s="1852" t="s">
        <v>28</v>
      </c>
      <c r="H377" s="1852" t="s">
        <v>28</v>
      </c>
      <c r="I377" s="1852" t="s">
        <v>889</v>
      </c>
    </row>
    <row customHeight="1" ht="11.25">
      <c r="A378" s="1852" t="s">
        <v>2288</v>
      </c>
      <c r="B378" s="1852" t="s">
        <v>16</v>
      </c>
      <c r="C378" s="1852" t="s">
        <v>2894</v>
      </c>
      <c r="D378" s="1852" t="s">
        <v>2895</v>
      </c>
      <c r="E378" s="1852" t="s">
        <v>2653</v>
      </c>
      <c r="F378" s="1852" t="s">
        <v>2896</v>
      </c>
      <c r="G378" s="1852" t="s">
        <v>28</v>
      </c>
      <c r="H378" s="1852" t="s">
        <v>28</v>
      </c>
      <c r="I378" s="1852" t="s">
        <v>889</v>
      </c>
    </row>
    <row customHeight="1" ht="11.25">
      <c r="A379" s="1852" t="s">
        <v>2288</v>
      </c>
      <c r="B379" s="1852" t="s">
        <v>16</v>
      </c>
      <c r="C379" s="1852" t="s">
        <v>2897</v>
      </c>
      <c r="D379" s="1852" t="s">
        <v>2898</v>
      </c>
      <c r="E379" s="1852" t="s">
        <v>2653</v>
      </c>
      <c r="F379" s="1852" t="s">
        <v>2899</v>
      </c>
      <c r="G379" s="1852" t="s">
        <v>2900</v>
      </c>
      <c r="H379" s="1852" t="s">
        <v>28</v>
      </c>
      <c r="I379" s="1852" t="s">
        <v>889</v>
      </c>
    </row>
    <row customHeight="1" ht="11.25">
      <c r="A380" s="1852" t="s">
        <v>2288</v>
      </c>
      <c r="B380" s="1852" t="s">
        <v>16</v>
      </c>
      <c r="C380" s="1852" t="s">
        <v>2901</v>
      </c>
      <c r="D380" s="1852" t="s">
        <v>2902</v>
      </c>
      <c r="E380" s="1852" t="s">
        <v>2903</v>
      </c>
      <c r="F380" s="1852" t="s">
        <v>2754</v>
      </c>
      <c r="G380" s="1852" t="s">
        <v>28</v>
      </c>
      <c r="H380" s="1852" t="s">
        <v>28</v>
      </c>
      <c r="I380" s="1852" t="s">
        <v>889</v>
      </c>
    </row>
    <row customHeight="1" ht="11.25">
      <c r="A381" s="1852" t="s">
        <v>2288</v>
      </c>
      <c r="B381" s="1852" t="s">
        <v>16</v>
      </c>
      <c r="C381" s="1852" t="s">
        <v>2904</v>
      </c>
      <c r="D381" s="1852" t="s">
        <v>2905</v>
      </c>
      <c r="E381" s="1852" t="s">
        <v>2906</v>
      </c>
      <c r="F381" s="1852" t="s">
        <v>2354</v>
      </c>
      <c r="G381" s="1852" t="s">
        <v>28</v>
      </c>
      <c r="H381" s="1852" t="s">
        <v>28</v>
      </c>
      <c r="I381" s="1852" t="s">
        <v>889</v>
      </c>
    </row>
    <row customHeight="1" ht="11.25">
      <c r="A382" s="1852" t="s">
        <v>2288</v>
      </c>
      <c r="B382" s="1852" t="s">
        <v>16</v>
      </c>
      <c r="C382" s="1852" t="s">
        <v>2907</v>
      </c>
      <c r="D382" s="1852" t="s">
        <v>2908</v>
      </c>
      <c r="E382" s="1852" t="s">
        <v>2909</v>
      </c>
      <c r="F382" s="1852" t="s">
        <v>2530</v>
      </c>
      <c r="G382" s="1852" t="s">
        <v>28</v>
      </c>
      <c r="H382" s="1852" t="s">
        <v>28</v>
      </c>
      <c r="I382" s="1852" t="s">
        <v>889</v>
      </c>
    </row>
    <row customHeight="1" ht="11.25">
      <c r="A383" s="1852" t="s">
        <v>2288</v>
      </c>
      <c r="B383" s="1852" t="s">
        <v>16</v>
      </c>
      <c r="C383" s="1852" t="s">
        <v>2913</v>
      </c>
      <c r="D383" s="1852" t="s">
        <v>2914</v>
      </c>
      <c r="E383" s="1852" t="s">
        <v>2849</v>
      </c>
      <c r="F383" s="1852" t="s">
        <v>2754</v>
      </c>
      <c r="G383" s="1852" t="s">
        <v>2915</v>
      </c>
      <c r="H383" s="1852" t="s">
        <v>28</v>
      </c>
      <c r="I383" s="1852" t="s">
        <v>889</v>
      </c>
    </row>
    <row customHeight="1" ht="11.25">
      <c r="A384" s="1852" t="s">
        <v>2288</v>
      </c>
      <c r="B384" s="1852" t="s">
        <v>16</v>
      </c>
      <c r="C384" s="1852" t="s">
        <v>2293</v>
      </c>
      <c r="D384" s="1852" t="s">
        <v>2294</v>
      </c>
      <c r="E384" s="1852" t="s">
        <v>2295</v>
      </c>
      <c r="F384" s="1852" t="s">
        <v>2296</v>
      </c>
      <c r="G384" s="1852" t="s">
        <v>28</v>
      </c>
      <c r="H384" s="1852" t="s">
        <v>28</v>
      </c>
      <c r="I384" s="1852" t="s">
        <v>942</v>
      </c>
    </row>
    <row customHeight="1" ht="11.25">
      <c r="A385" s="1852" t="s">
        <v>2288</v>
      </c>
      <c r="B385" s="1852" t="s">
        <v>16</v>
      </c>
      <c r="C385" s="1852" t="s">
        <v>2297</v>
      </c>
      <c r="D385" s="1852" t="s">
        <v>2298</v>
      </c>
      <c r="E385" s="1852" t="s">
        <v>2299</v>
      </c>
      <c r="F385" s="1852" t="s">
        <v>2300</v>
      </c>
      <c r="G385" s="1852" t="s">
        <v>28</v>
      </c>
      <c r="H385" s="1852" t="s">
        <v>28</v>
      </c>
      <c r="I385" s="1852" t="s">
        <v>942</v>
      </c>
    </row>
    <row customHeight="1" ht="11.25">
      <c r="A386" s="1852" t="s">
        <v>2288</v>
      </c>
      <c r="B386" s="1852" t="s">
        <v>16</v>
      </c>
      <c r="C386" s="1852" t="s">
        <v>2308</v>
      </c>
      <c r="D386" s="1852" t="s">
        <v>2309</v>
      </c>
      <c r="E386" s="1852" t="s">
        <v>2310</v>
      </c>
      <c r="F386" s="1852" t="s">
        <v>2311</v>
      </c>
      <c r="G386" s="1852" t="s">
        <v>2312</v>
      </c>
      <c r="H386" s="1852" t="s">
        <v>28</v>
      </c>
      <c r="I386" s="1852" t="s">
        <v>942</v>
      </c>
    </row>
    <row customHeight="1" ht="11.25">
      <c r="A387" s="1852" t="s">
        <v>2288</v>
      </c>
      <c r="B387" s="1852" t="s">
        <v>16</v>
      </c>
      <c r="C387" s="1852" t="s">
        <v>2316</v>
      </c>
      <c r="D387" s="1852" t="s">
        <v>2317</v>
      </c>
      <c r="E387" s="1852" t="s">
        <v>2318</v>
      </c>
      <c r="F387" s="1852" t="s">
        <v>2319</v>
      </c>
      <c r="G387" s="1852" t="s">
        <v>2320</v>
      </c>
      <c r="H387" s="1852" t="s">
        <v>28</v>
      </c>
      <c r="I387" s="1852" t="s">
        <v>942</v>
      </c>
    </row>
    <row customHeight="1" ht="11.25">
      <c r="A388" s="1852" t="s">
        <v>2288</v>
      </c>
      <c r="B388" s="1852" t="s">
        <v>16</v>
      </c>
      <c r="C388" s="1852" t="s">
        <v>2919</v>
      </c>
      <c r="D388" s="1852" t="s">
        <v>2920</v>
      </c>
      <c r="E388" s="1852" t="s">
        <v>2921</v>
      </c>
      <c r="F388" s="1852" t="s">
        <v>2362</v>
      </c>
      <c r="G388" s="1852" t="s">
        <v>2922</v>
      </c>
      <c r="H388" s="1852" t="s">
        <v>28</v>
      </c>
      <c r="I388" s="1852" t="s">
        <v>942</v>
      </c>
    </row>
    <row customHeight="1" ht="11.25">
      <c r="A389" s="1852" t="s">
        <v>2288</v>
      </c>
      <c r="B389" s="1852" t="s">
        <v>16</v>
      </c>
      <c r="C389" s="1852" t="s">
        <v>2923</v>
      </c>
      <c r="D389" s="1852" t="s">
        <v>2322</v>
      </c>
      <c r="E389" s="1852" t="s">
        <v>2323</v>
      </c>
      <c r="F389" s="1852" t="s">
        <v>2924</v>
      </c>
      <c r="G389" s="1852" t="s">
        <v>2925</v>
      </c>
      <c r="H389" s="1852" t="s">
        <v>28</v>
      </c>
      <c r="I389" s="1852" t="s">
        <v>942</v>
      </c>
    </row>
    <row customHeight="1" ht="11.25">
      <c r="A390" s="1852" t="s">
        <v>2288</v>
      </c>
      <c r="B390" s="1852" t="s">
        <v>16</v>
      </c>
      <c r="C390" s="1852" t="s">
        <v>2321</v>
      </c>
      <c r="D390" s="1852" t="s">
        <v>2322</v>
      </c>
      <c r="E390" s="1852" t="s">
        <v>2323</v>
      </c>
      <c r="F390" s="1852" t="s">
        <v>2324</v>
      </c>
      <c r="G390" s="1852" t="s">
        <v>28</v>
      </c>
      <c r="H390" s="1852" t="s">
        <v>28</v>
      </c>
      <c r="I390" s="1852" t="s">
        <v>942</v>
      </c>
    </row>
    <row customHeight="1" ht="11.25">
      <c r="A391" s="1852" t="s">
        <v>2288</v>
      </c>
      <c r="B391" s="1852" t="s">
        <v>16</v>
      </c>
      <c r="C391" s="1852" t="s">
        <v>2325</v>
      </c>
      <c r="D391" s="1852" t="s">
        <v>2326</v>
      </c>
      <c r="E391" s="1852" t="s">
        <v>2327</v>
      </c>
      <c r="F391" s="1852" t="s">
        <v>2328</v>
      </c>
      <c r="G391" s="1852" t="s">
        <v>2329</v>
      </c>
      <c r="H391" s="1852" t="s">
        <v>28</v>
      </c>
      <c r="I391" s="1852" t="s">
        <v>942</v>
      </c>
    </row>
    <row customHeight="1" ht="11.25">
      <c r="A392" s="1852" t="s">
        <v>2288</v>
      </c>
      <c r="B392" s="1852" t="s">
        <v>16</v>
      </c>
      <c r="C392" s="1852" t="s">
        <v>2339</v>
      </c>
      <c r="D392" s="1852" t="s">
        <v>2340</v>
      </c>
      <c r="E392" s="1852" t="s">
        <v>2341</v>
      </c>
      <c r="F392" s="1852" t="s">
        <v>2342</v>
      </c>
      <c r="G392" s="1852" t="s">
        <v>2343</v>
      </c>
      <c r="H392" s="1852" t="s">
        <v>28</v>
      </c>
      <c r="I392" s="1852" t="s">
        <v>942</v>
      </c>
    </row>
    <row customHeight="1" ht="11.25">
      <c r="A393" s="1852" t="s">
        <v>2288</v>
      </c>
      <c r="B393" s="1852" t="s">
        <v>16</v>
      </c>
      <c r="C393" s="1852" t="s">
        <v>2348</v>
      </c>
      <c r="D393" s="1852" t="s">
        <v>2349</v>
      </c>
      <c r="E393" s="1852" t="s">
        <v>2350</v>
      </c>
      <c r="F393" s="1852" t="s">
        <v>2328</v>
      </c>
      <c r="G393" s="1852" t="s">
        <v>28</v>
      </c>
      <c r="H393" s="1852" t="s">
        <v>28</v>
      </c>
      <c r="I393" s="1852" t="s">
        <v>942</v>
      </c>
    </row>
    <row customHeight="1" ht="11.25">
      <c r="A394" s="1852" t="s">
        <v>2288</v>
      </c>
      <c r="B394" s="1852" t="s">
        <v>16</v>
      </c>
      <c r="C394" s="1852" t="s">
        <v>2930</v>
      </c>
      <c r="D394" s="1852" t="s">
        <v>2931</v>
      </c>
      <c r="E394" s="1852" t="s">
        <v>2932</v>
      </c>
      <c r="F394" s="1852" t="s">
        <v>2375</v>
      </c>
      <c r="G394" s="1852" t="s">
        <v>28</v>
      </c>
      <c r="H394" s="1852" t="s">
        <v>28</v>
      </c>
      <c r="I394" s="1852" t="s">
        <v>942</v>
      </c>
    </row>
    <row customHeight="1" ht="11.25">
      <c r="A395" s="1852" t="s">
        <v>2288</v>
      </c>
      <c r="B395" s="1852" t="s">
        <v>16</v>
      </c>
      <c r="C395" s="1852" t="s">
        <v>2376</v>
      </c>
      <c r="D395" s="1852" t="s">
        <v>2377</v>
      </c>
      <c r="E395" s="1852" t="s">
        <v>2378</v>
      </c>
      <c r="F395" s="1852" t="s">
        <v>52</v>
      </c>
      <c r="G395" s="1852" t="s">
        <v>2379</v>
      </c>
      <c r="H395" s="1852" t="s">
        <v>28</v>
      </c>
      <c r="I395" s="1852" t="s">
        <v>942</v>
      </c>
    </row>
    <row customHeight="1" ht="11.25">
      <c r="A396" s="1852" t="s">
        <v>2288</v>
      </c>
      <c r="B396" s="1852" t="s">
        <v>16</v>
      </c>
      <c r="C396" s="1852" t="s">
        <v>2384</v>
      </c>
      <c r="D396" s="1852" t="s">
        <v>2385</v>
      </c>
      <c r="E396" s="1852" t="s">
        <v>2386</v>
      </c>
      <c r="F396" s="1852" t="s">
        <v>2370</v>
      </c>
      <c r="G396" s="1852" t="s">
        <v>28</v>
      </c>
      <c r="H396" s="1852" t="s">
        <v>28</v>
      </c>
      <c r="I396" s="1852" t="s">
        <v>942</v>
      </c>
    </row>
    <row customHeight="1" ht="11.25">
      <c r="A397" s="1852" t="s">
        <v>2288</v>
      </c>
      <c r="B397" s="1852" t="s">
        <v>16</v>
      </c>
      <c r="C397" s="1852" t="s">
        <v>3008</v>
      </c>
      <c r="D397" s="1852" t="s">
        <v>3009</v>
      </c>
      <c r="E397" s="1852" t="s">
        <v>3010</v>
      </c>
      <c r="F397" s="1852" t="s">
        <v>2319</v>
      </c>
      <c r="G397" s="1852" t="s">
        <v>28</v>
      </c>
      <c r="H397" s="1852" t="s">
        <v>28</v>
      </c>
      <c r="I397" s="1852" t="s">
        <v>942</v>
      </c>
    </row>
    <row customHeight="1" ht="11.25">
      <c r="A398" s="1852" t="s">
        <v>2288</v>
      </c>
      <c r="B398" s="1852" t="s">
        <v>16</v>
      </c>
      <c r="C398" s="1852" t="s">
        <v>2392</v>
      </c>
      <c r="D398" s="1852" t="s">
        <v>2393</v>
      </c>
      <c r="E398" s="1852" t="s">
        <v>2394</v>
      </c>
      <c r="F398" s="1852" t="s">
        <v>2395</v>
      </c>
      <c r="G398" s="1852" t="s">
        <v>2396</v>
      </c>
      <c r="H398" s="1852" t="s">
        <v>28</v>
      </c>
      <c r="I398" s="1852" t="s">
        <v>942</v>
      </c>
    </row>
    <row customHeight="1" ht="11.25">
      <c r="A399" s="1852" t="s">
        <v>2288</v>
      </c>
      <c r="B399" s="1852" t="s">
        <v>16</v>
      </c>
      <c r="C399" s="1852" t="s">
        <v>2404</v>
      </c>
      <c r="D399" s="1852" t="s">
        <v>2405</v>
      </c>
      <c r="E399" s="1852" t="s">
        <v>2406</v>
      </c>
      <c r="F399" s="1852" t="s">
        <v>2407</v>
      </c>
      <c r="G399" s="1852" t="s">
        <v>28</v>
      </c>
      <c r="H399" s="1852" t="s">
        <v>28</v>
      </c>
      <c r="I399" s="1852" t="s">
        <v>942</v>
      </c>
    </row>
    <row customHeight="1" ht="11.25">
      <c r="A400" s="1852" t="s">
        <v>2288</v>
      </c>
      <c r="B400" s="1852" t="s">
        <v>16</v>
      </c>
      <c r="C400" s="1852" t="s">
        <v>2437</v>
      </c>
      <c r="D400" s="1852" t="s">
        <v>2438</v>
      </c>
      <c r="E400" s="1852" t="s">
        <v>2439</v>
      </c>
      <c r="F400" s="1852" t="s">
        <v>2440</v>
      </c>
      <c r="G400" s="1852" t="s">
        <v>28</v>
      </c>
      <c r="H400" s="1852" t="s">
        <v>28</v>
      </c>
      <c r="I400" s="1852" t="s">
        <v>942</v>
      </c>
    </row>
    <row customHeight="1" ht="11.25">
      <c r="A401" s="1852" t="s">
        <v>2288</v>
      </c>
      <c r="B401" s="1852" t="s">
        <v>16</v>
      </c>
      <c r="C401" s="1852" t="s">
        <v>2449</v>
      </c>
      <c r="D401" s="1852" t="s">
        <v>2450</v>
      </c>
      <c r="E401" s="1852" t="s">
        <v>2451</v>
      </c>
      <c r="F401" s="1852" t="s">
        <v>2452</v>
      </c>
      <c r="G401" s="1852" t="s">
        <v>2453</v>
      </c>
      <c r="H401" s="1852" t="s">
        <v>28</v>
      </c>
      <c r="I401" s="1852" t="s">
        <v>942</v>
      </c>
    </row>
    <row customHeight="1" ht="11.25">
      <c r="A402" s="1852" t="s">
        <v>2288</v>
      </c>
      <c r="B402" s="1852" t="s">
        <v>16</v>
      </c>
      <c r="C402" s="1852" t="s">
        <v>2458</v>
      </c>
      <c r="D402" s="1852" t="s">
        <v>2459</v>
      </c>
      <c r="E402" s="1852" t="s">
        <v>2460</v>
      </c>
      <c r="F402" s="1852" t="s">
        <v>2452</v>
      </c>
      <c r="G402" s="1852" t="s">
        <v>2461</v>
      </c>
      <c r="H402" s="1852" t="s">
        <v>28</v>
      </c>
      <c r="I402" s="1852" t="s">
        <v>942</v>
      </c>
    </row>
    <row customHeight="1" ht="11.25">
      <c r="A403" s="1852" t="s">
        <v>2288</v>
      </c>
      <c r="B403" s="1852" t="s">
        <v>16</v>
      </c>
      <c r="C403" s="1852" t="s">
        <v>2936</v>
      </c>
      <c r="D403" s="1852" t="s">
        <v>2937</v>
      </c>
      <c r="E403" s="1852" t="s">
        <v>2938</v>
      </c>
      <c r="F403" s="1852" t="s">
        <v>2370</v>
      </c>
      <c r="G403" s="1852" t="s">
        <v>28</v>
      </c>
      <c r="H403" s="1852" t="s">
        <v>28</v>
      </c>
      <c r="I403" s="1852" t="s">
        <v>942</v>
      </c>
    </row>
    <row customHeight="1" ht="11.25">
      <c r="A404" s="1852" t="s">
        <v>2288</v>
      </c>
      <c r="B404" s="1852" t="s">
        <v>16</v>
      </c>
      <c r="C404" s="1852" t="s">
        <v>2465</v>
      </c>
      <c r="D404" s="1852" t="s">
        <v>2466</v>
      </c>
      <c r="E404" s="1852" t="s">
        <v>2467</v>
      </c>
      <c r="F404" s="1852" t="s">
        <v>2311</v>
      </c>
      <c r="G404" s="1852" t="s">
        <v>28</v>
      </c>
      <c r="H404" s="1852" t="s">
        <v>28</v>
      </c>
      <c r="I404" s="1852" t="s">
        <v>942</v>
      </c>
    </row>
    <row customHeight="1" ht="11.25">
      <c r="A405" s="1852" t="s">
        <v>2288</v>
      </c>
      <c r="B405" s="1852" t="s">
        <v>16</v>
      </c>
      <c r="C405" s="1852" t="s">
        <v>2468</v>
      </c>
      <c r="D405" s="1852" t="s">
        <v>2469</v>
      </c>
      <c r="E405" s="1852" t="s">
        <v>2470</v>
      </c>
      <c r="F405" s="1852" t="s">
        <v>2342</v>
      </c>
      <c r="G405" s="1852" t="s">
        <v>28</v>
      </c>
      <c r="H405" s="1852" t="s">
        <v>28</v>
      </c>
      <c r="I405" s="1852" t="s">
        <v>942</v>
      </c>
    </row>
    <row customHeight="1" ht="11.25">
      <c r="A406" s="1852" t="s">
        <v>2288</v>
      </c>
      <c r="B406" s="1852" t="s">
        <v>16</v>
      </c>
      <c r="C406" s="1852" t="s">
        <v>2471</v>
      </c>
      <c r="D406" s="1852" t="s">
        <v>2472</v>
      </c>
      <c r="E406" s="1852" t="s">
        <v>2473</v>
      </c>
      <c r="F406" s="1852" t="s">
        <v>2474</v>
      </c>
      <c r="G406" s="1852" t="s">
        <v>2475</v>
      </c>
      <c r="H406" s="1852" t="s">
        <v>28</v>
      </c>
      <c r="I406" s="1852" t="s">
        <v>942</v>
      </c>
    </row>
    <row customHeight="1" ht="11.25">
      <c r="A407" s="1852" t="s">
        <v>2288</v>
      </c>
      <c r="B407" s="1852" t="s">
        <v>16</v>
      </c>
      <c r="C407" s="1852" t="s">
        <v>2476</v>
      </c>
      <c r="D407" s="1852" t="s">
        <v>2477</v>
      </c>
      <c r="E407" s="1852" t="s">
        <v>2478</v>
      </c>
      <c r="F407" s="1852" t="s">
        <v>2474</v>
      </c>
      <c r="G407" s="1852" t="s">
        <v>2479</v>
      </c>
      <c r="H407" s="1852" t="s">
        <v>28</v>
      </c>
      <c r="I407" s="1852" t="s">
        <v>942</v>
      </c>
    </row>
    <row customHeight="1" ht="11.25">
      <c r="A408" s="1852" t="s">
        <v>2288</v>
      </c>
      <c r="B408" s="1852" t="s">
        <v>16</v>
      </c>
      <c r="C408" s="1852" t="s">
        <v>2486</v>
      </c>
      <c r="D408" s="1852" t="s">
        <v>2487</v>
      </c>
      <c r="E408" s="1852" t="s">
        <v>2488</v>
      </c>
      <c r="F408" s="1852" t="s">
        <v>2342</v>
      </c>
      <c r="G408" s="1852" t="s">
        <v>2489</v>
      </c>
      <c r="H408" s="1852" t="s">
        <v>28</v>
      </c>
      <c r="I408" s="1852" t="s">
        <v>942</v>
      </c>
    </row>
    <row customHeight="1" ht="11.25">
      <c r="A409" s="1852" t="s">
        <v>2288</v>
      </c>
      <c r="B409" s="1852" t="s">
        <v>16</v>
      </c>
      <c r="C409" s="1852" t="s">
        <v>2498</v>
      </c>
      <c r="D409" s="1852" t="s">
        <v>2499</v>
      </c>
      <c r="E409" s="1852" t="s">
        <v>2500</v>
      </c>
      <c r="F409" s="1852" t="s">
        <v>2328</v>
      </c>
      <c r="G409" s="1852" t="s">
        <v>2501</v>
      </c>
      <c r="H409" s="1852" t="s">
        <v>28</v>
      </c>
      <c r="I409" s="1852" t="s">
        <v>942</v>
      </c>
    </row>
    <row customHeight="1" ht="11.25">
      <c r="A410" s="1852" t="s">
        <v>2288</v>
      </c>
      <c r="B410" s="1852" t="s">
        <v>16</v>
      </c>
      <c r="C410" s="1852" t="s">
        <v>2502</v>
      </c>
      <c r="D410" s="1852" t="s">
        <v>2503</v>
      </c>
      <c r="E410" s="1852" t="s">
        <v>2504</v>
      </c>
      <c r="F410" s="1852" t="s">
        <v>2505</v>
      </c>
      <c r="G410" s="1852" t="s">
        <v>28</v>
      </c>
      <c r="H410" s="1852" t="s">
        <v>28</v>
      </c>
      <c r="I410" s="1852" t="s">
        <v>942</v>
      </c>
    </row>
    <row customHeight="1" ht="11.25">
      <c r="A411" s="1852" t="s">
        <v>2288</v>
      </c>
      <c r="B411" s="1852" t="s">
        <v>16</v>
      </c>
      <c r="C411" s="1852" t="s">
        <v>2506</v>
      </c>
      <c r="D411" s="1852" t="s">
        <v>2507</v>
      </c>
      <c r="E411" s="1852" t="s">
        <v>2508</v>
      </c>
      <c r="F411" s="1852" t="s">
        <v>2452</v>
      </c>
      <c r="G411" s="1852" t="s">
        <v>28</v>
      </c>
      <c r="H411" s="1852" t="s">
        <v>28</v>
      </c>
      <c r="I411" s="1852" t="s">
        <v>942</v>
      </c>
    </row>
    <row customHeight="1" ht="11.25">
      <c r="A412" s="1852" t="s">
        <v>2288</v>
      </c>
      <c r="B412" s="1852" t="s">
        <v>16</v>
      </c>
      <c r="C412" s="1852" t="s">
        <v>2509</v>
      </c>
      <c r="D412" s="1852" t="s">
        <v>2510</v>
      </c>
      <c r="E412" s="1852" t="s">
        <v>2511</v>
      </c>
      <c r="F412" s="1852" t="s">
        <v>2512</v>
      </c>
      <c r="G412" s="1852" t="s">
        <v>28</v>
      </c>
      <c r="H412" s="1852" t="s">
        <v>28</v>
      </c>
      <c r="I412" s="1852" t="s">
        <v>942</v>
      </c>
    </row>
    <row customHeight="1" ht="11.25">
      <c r="A413" s="1852" t="s">
        <v>2288</v>
      </c>
      <c r="B413" s="1852" t="s">
        <v>16</v>
      </c>
      <c r="C413" s="1852" t="s">
        <v>2513</v>
      </c>
      <c r="D413" s="1852" t="s">
        <v>2514</v>
      </c>
      <c r="E413" s="1852" t="s">
        <v>2515</v>
      </c>
      <c r="F413" s="1852" t="s">
        <v>2452</v>
      </c>
      <c r="G413" s="1852" t="s">
        <v>28</v>
      </c>
      <c r="H413" s="1852" t="s">
        <v>28</v>
      </c>
      <c r="I413" s="1852" t="s">
        <v>942</v>
      </c>
    </row>
    <row customHeight="1" ht="11.25">
      <c r="A414" s="1852" t="s">
        <v>2288</v>
      </c>
      <c r="B414" s="1852" t="s">
        <v>16</v>
      </c>
      <c r="C414" s="1852" t="s">
        <v>2516</v>
      </c>
      <c r="D414" s="1852" t="s">
        <v>2517</v>
      </c>
      <c r="E414" s="1852" t="s">
        <v>2518</v>
      </c>
      <c r="F414" s="1852" t="s">
        <v>2519</v>
      </c>
      <c r="G414" s="1852" t="s">
        <v>28</v>
      </c>
      <c r="H414" s="1852" t="s">
        <v>28</v>
      </c>
      <c r="I414" s="1852" t="s">
        <v>942</v>
      </c>
    </row>
    <row customHeight="1" ht="11.25">
      <c r="A415" s="1852" t="s">
        <v>2288</v>
      </c>
      <c r="B415" s="1852" t="s">
        <v>16</v>
      </c>
      <c r="C415" s="1852" t="s">
        <v>2520</v>
      </c>
      <c r="D415" s="1852" t="s">
        <v>2521</v>
      </c>
      <c r="E415" s="1852" t="s">
        <v>2522</v>
      </c>
      <c r="F415" s="1852" t="s">
        <v>2296</v>
      </c>
      <c r="G415" s="1852" t="s">
        <v>2523</v>
      </c>
      <c r="H415" s="1852" t="s">
        <v>28</v>
      </c>
      <c r="I415" s="1852" t="s">
        <v>942</v>
      </c>
    </row>
    <row customHeight="1" ht="11.25">
      <c r="A416" s="1852" t="s">
        <v>2288</v>
      </c>
      <c r="B416" s="1852" t="s">
        <v>16</v>
      </c>
      <c r="C416" s="1852" t="s">
        <v>2524</v>
      </c>
      <c r="D416" s="1852" t="s">
        <v>2525</v>
      </c>
      <c r="E416" s="1852" t="s">
        <v>2526</v>
      </c>
      <c r="F416" s="1852" t="s">
        <v>2296</v>
      </c>
      <c r="G416" s="1852" t="s">
        <v>28</v>
      </c>
      <c r="H416" s="1852" t="s">
        <v>28</v>
      </c>
      <c r="I416" s="1852" t="s">
        <v>942</v>
      </c>
    </row>
    <row customHeight="1" ht="11.25">
      <c r="A417" s="1852" t="s">
        <v>2288</v>
      </c>
      <c r="B417" s="1852" t="s">
        <v>16</v>
      </c>
      <c r="C417" s="1852" t="s">
        <v>2527</v>
      </c>
      <c r="D417" s="1852" t="s">
        <v>2528</v>
      </c>
      <c r="E417" s="1852" t="s">
        <v>2529</v>
      </c>
      <c r="F417" s="1852" t="s">
        <v>2530</v>
      </c>
      <c r="G417" s="1852" t="s">
        <v>28</v>
      </c>
      <c r="H417" s="1852" t="s">
        <v>28</v>
      </c>
      <c r="I417" s="1852" t="s">
        <v>942</v>
      </c>
    </row>
    <row customHeight="1" ht="11.25">
      <c r="A418" s="1852" t="s">
        <v>2288</v>
      </c>
      <c r="B418" s="1852" t="s">
        <v>16</v>
      </c>
      <c r="C418" s="1852" t="s">
        <v>2531</v>
      </c>
      <c r="D418" s="1852" t="s">
        <v>2532</v>
      </c>
      <c r="E418" s="1852" t="s">
        <v>2533</v>
      </c>
      <c r="F418" s="1852" t="s">
        <v>2296</v>
      </c>
      <c r="G418" s="1852" t="s">
        <v>2534</v>
      </c>
      <c r="H418" s="1852" t="s">
        <v>28</v>
      </c>
      <c r="I418" s="1852" t="s">
        <v>942</v>
      </c>
    </row>
    <row customHeight="1" ht="11.25">
      <c r="A419" s="1852" t="s">
        <v>2288</v>
      </c>
      <c r="B419" s="1852" t="s">
        <v>16</v>
      </c>
      <c r="C419" s="1852" t="s">
        <v>2542</v>
      </c>
      <c r="D419" s="1852" t="s">
        <v>2543</v>
      </c>
      <c r="E419" s="1852" t="s">
        <v>2544</v>
      </c>
      <c r="F419" s="1852" t="s">
        <v>2354</v>
      </c>
      <c r="G419" s="1852" t="s">
        <v>28</v>
      </c>
      <c r="H419" s="1852" t="s">
        <v>28</v>
      </c>
      <c r="I419" s="1852" t="s">
        <v>942</v>
      </c>
    </row>
    <row customHeight="1" ht="11.25">
      <c r="A420" s="1852" t="s">
        <v>2288</v>
      </c>
      <c r="B420" s="1852" t="s">
        <v>16</v>
      </c>
      <c r="C420" s="1852" t="s">
        <v>13</v>
      </c>
      <c r="D420" s="1852" t="s">
        <v>47</v>
      </c>
      <c r="E420" s="1852" t="s">
        <v>50</v>
      </c>
      <c r="F420" s="1852" t="s">
        <v>52</v>
      </c>
      <c r="G420" s="1852" t="s">
        <v>2545</v>
      </c>
      <c r="H420" s="1852" t="s">
        <v>28</v>
      </c>
      <c r="I420" s="1852" t="s">
        <v>942</v>
      </c>
    </row>
    <row customHeight="1" ht="11.25">
      <c r="A421" s="1852" t="s">
        <v>2288</v>
      </c>
      <c r="B421" s="1852" t="s">
        <v>16</v>
      </c>
      <c r="C421" s="1852" t="s">
        <v>2546</v>
      </c>
      <c r="D421" s="1852" t="s">
        <v>2547</v>
      </c>
      <c r="E421" s="1852" t="s">
        <v>2548</v>
      </c>
      <c r="F421" s="1852" t="s">
        <v>2296</v>
      </c>
      <c r="G421" s="1852" t="s">
        <v>2549</v>
      </c>
      <c r="H421" s="1852" t="s">
        <v>28</v>
      </c>
      <c r="I421" s="1852" t="s">
        <v>942</v>
      </c>
    </row>
    <row customHeight="1" ht="11.25">
      <c r="A422" s="1852" t="s">
        <v>2288</v>
      </c>
      <c r="B422" s="1852" t="s">
        <v>16</v>
      </c>
      <c r="C422" s="1852" t="s">
        <v>2550</v>
      </c>
      <c r="D422" s="1852" t="s">
        <v>2551</v>
      </c>
      <c r="E422" s="1852" t="s">
        <v>2552</v>
      </c>
      <c r="F422" s="1852" t="s">
        <v>2512</v>
      </c>
      <c r="G422" s="1852" t="s">
        <v>28</v>
      </c>
      <c r="H422" s="1852" t="s">
        <v>28</v>
      </c>
      <c r="I422" s="1852" t="s">
        <v>942</v>
      </c>
    </row>
    <row customHeight="1" ht="11.25">
      <c r="A423" s="1852" t="s">
        <v>2288</v>
      </c>
      <c r="B423" s="1852" t="s">
        <v>16</v>
      </c>
      <c r="C423" s="1852" t="s">
        <v>2567</v>
      </c>
      <c r="D423" s="1852" t="s">
        <v>2568</v>
      </c>
      <c r="E423" s="1852" t="s">
        <v>2569</v>
      </c>
      <c r="F423" s="1852" t="s">
        <v>2457</v>
      </c>
      <c r="G423" s="1852" t="s">
        <v>28</v>
      </c>
      <c r="H423" s="1852" t="s">
        <v>28</v>
      </c>
      <c r="I423" s="1852" t="s">
        <v>942</v>
      </c>
    </row>
    <row customHeight="1" ht="11.25">
      <c r="A424" s="1852" t="s">
        <v>2288</v>
      </c>
      <c r="B424" s="1852" t="s">
        <v>16</v>
      </c>
      <c r="C424" s="1852" t="s">
        <v>2939</v>
      </c>
      <c r="D424" s="1852" t="s">
        <v>2940</v>
      </c>
      <c r="E424" s="1852" t="s">
        <v>2418</v>
      </c>
      <c r="F424" s="1852" t="s">
        <v>2941</v>
      </c>
      <c r="G424" s="1852" t="s">
        <v>28</v>
      </c>
      <c r="H424" s="1852" t="s">
        <v>28</v>
      </c>
      <c r="I424" s="1852" t="s">
        <v>942</v>
      </c>
    </row>
    <row customHeight="1" ht="11.25">
      <c r="A425" s="1852" t="s">
        <v>2288</v>
      </c>
      <c r="B425" s="1852" t="s">
        <v>16</v>
      </c>
      <c r="C425" s="1852" t="s">
        <v>2942</v>
      </c>
      <c r="D425" s="1852" t="s">
        <v>2943</v>
      </c>
      <c r="E425" s="1852" t="s">
        <v>2944</v>
      </c>
      <c r="F425" s="1852" t="s">
        <v>2358</v>
      </c>
      <c r="G425" s="1852" t="s">
        <v>2945</v>
      </c>
      <c r="H425" s="1852" t="s">
        <v>28</v>
      </c>
      <c r="I425" s="1852" t="s">
        <v>942</v>
      </c>
    </row>
    <row customHeight="1" ht="11.25">
      <c r="A426" s="1852" t="s">
        <v>2288</v>
      </c>
      <c r="B426" s="1852" t="s">
        <v>16</v>
      </c>
      <c r="C426" s="1852" t="s">
        <v>2587</v>
      </c>
      <c r="D426" s="1852" t="s">
        <v>2588</v>
      </c>
      <c r="E426" s="1852" t="s">
        <v>2589</v>
      </c>
      <c r="F426" s="1852" t="s">
        <v>2590</v>
      </c>
      <c r="G426" s="1852" t="s">
        <v>2591</v>
      </c>
      <c r="H426" s="1852" t="s">
        <v>28</v>
      </c>
      <c r="I426" s="1852" t="s">
        <v>942</v>
      </c>
    </row>
    <row customHeight="1" ht="11.25">
      <c r="A427" s="1852" t="s">
        <v>2288</v>
      </c>
      <c r="B427" s="1852" t="s">
        <v>16</v>
      </c>
      <c r="C427" s="1852" t="s">
        <v>2592</v>
      </c>
      <c r="D427" s="1852" t="s">
        <v>2588</v>
      </c>
      <c r="E427" s="1852" t="s">
        <v>2589</v>
      </c>
      <c r="F427" s="1852" t="s">
        <v>2593</v>
      </c>
      <c r="G427" s="1852" t="s">
        <v>28</v>
      </c>
      <c r="H427" s="1852" t="s">
        <v>28</v>
      </c>
      <c r="I427" s="1852" t="s">
        <v>942</v>
      </c>
    </row>
    <row customHeight="1" ht="11.25">
      <c r="A428" s="1852" t="s">
        <v>2288</v>
      </c>
      <c r="B428" s="1852" t="s">
        <v>16</v>
      </c>
      <c r="C428" s="1852" t="s">
        <v>2597</v>
      </c>
      <c r="D428" s="1852" t="s">
        <v>2598</v>
      </c>
      <c r="E428" s="1852" t="s">
        <v>2291</v>
      </c>
      <c r="F428" s="1852" t="s">
        <v>2599</v>
      </c>
      <c r="G428" s="1852" t="s">
        <v>28</v>
      </c>
      <c r="H428" s="1852" t="s">
        <v>28</v>
      </c>
      <c r="I428" s="1852" t="s">
        <v>942</v>
      </c>
    </row>
    <row customHeight="1" ht="11.25">
      <c r="A429" s="1852" t="s">
        <v>2288</v>
      </c>
      <c r="B429" s="1852" t="s">
        <v>16</v>
      </c>
      <c r="C429" s="1852" t="s">
        <v>2600</v>
      </c>
      <c r="D429" s="1852" t="s">
        <v>2601</v>
      </c>
      <c r="E429" s="1852" t="s">
        <v>2291</v>
      </c>
      <c r="F429" s="1852" t="s">
        <v>2602</v>
      </c>
      <c r="G429" s="1852" t="s">
        <v>28</v>
      </c>
      <c r="H429" s="1852" t="s">
        <v>28</v>
      </c>
      <c r="I429" s="1852" t="s">
        <v>942</v>
      </c>
    </row>
    <row customHeight="1" ht="11.25">
      <c r="A430" s="1852" t="s">
        <v>2288</v>
      </c>
      <c r="B430" s="1852" t="s">
        <v>16</v>
      </c>
      <c r="C430" s="1852" t="s">
        <v>2603</v>
      </c>
      <c r="D430" s="1852" t="s">
        <v>2604</v>
      </c>
      <c r="E430" s="1852" t="s">
        <v>2291</v>
      </c>
      <c r="F430" s="1852" t="s">
        <v>2605</v>
      </c>
      <c r="G430" s="1852" t="s">
        <v>28</v>
      </c>
      <c r="H430" s="1852" t="s">
        <v>28</v>
      </c>
      <c r="I430" s="1852" t="s">
        <v>942</v>
      </c>
    </row>
    <row customHeight="1" ht="11.25">
      <c r="A431" s="1852" t="s">
        <v>2288</v>
      </c>
      <c r="B431" s="1852" t="s">
        <v>16</v>
      </c>
      <c r="C431" s="1852" t="s">
        <v>2606</v>
      </c>
      <c r="D431" s="1852" t="s">
        <v>2607</v>
      </c>
      <c r="E431" s="1852" t="s">
        <v>2291</v>
      </c>
      <c r="F431" s="1852" t="s">
        <v>2608</v>
      </c>
      <c r="G431" s="1852" t="s">
        <v>28</v>
      </c>
      <c r="H431" s="1852" t="s">
        <v>28</v>
      </c>
      <c r="I431" s="1852" t="s">
        <v>942</v>
      </c>
    </row>
    <row customHeight="1" ht="11.25">
      <c r="A432" s="1852" t="s">
        <v>2288</v>
      </c>
      <c r="B432" s="1852" t="s">
        <v>16</v>
      </c>
      <c r="C432" s="1852" t="s">
        <v>2609</v>
      </c>
      <c r="D432" s="1852" t="s">
        <v>2610</v>
      </c>
      <c r="E432" s="1852" t="s">
        <v>2291</v>
      </c>
      <c r="F432" s="1852" t="s">
        <v>2611</v>
      </c>
      <c r="G432" s="1852" t="s">
        <v>28</v>
      </c>
      <c r="H432" s="1852" t="s">
        <v>28</v>
      </c>
      <c r="I432" s="1852" t="s">
        <v>942</v>
      </c>
    </row>
    <row customHeight="1" ht="11.25">
      <c r="A433" s="1852" t="s">
        <v>2288</v>
      </c>
      <c r="B433" s="1852" t="s">
        <v>16</v>
      </c>
      <c r="C433" s="1852" t="s">
        <v>2612</v>
      </c>
      <c r="D433" s="1852" t="s">
        <v>2613</v>
      </c>
      <c r="E433" s="1852" t="s">
        <v>2291</v>
      </c>
      <c r="F433" s="1852" t="s">
        <v>2614</v>
      </c>
      <c r="G433" s="1852" t="s">
        <v>28</v>
      </c>
      <c r="H433" s="1852" t="s">
        <v>28</v>
      </c>
      <c r="I433" s="1852" t="s">
        <v>942</v>
      </c>
    </row>
    <row customHeight="1" ht="11.25">
      <c r="A434" s="1852" t="s">
        <v>2288</v>
      </c>
      <c r="B434" s="1852" t="s">
        <v>16</v>
      </c>
      <c r="C434" s="1852" t="s">
        <v>2615</v>
      </c>
      <c r="D434" s="1852" t="s">
        <v>2616</v>
      </c>
      <c r="E434" s="1852" t="s">
        <v>2291</v>
      </c>
      <c r="F434" s="1852" t="s">
        <v>2617</v>
      </c>
      <c r="G434" s="1852" t="s">
        <v>28</v>
      </c>
      <c r="H434" s="1852" t="s">
        <v>28</v>
      </c>
      <c r="I434" s="1852" t="s">
        <v>942</v>
      </c>
    </row>
    <row customHeight="1" ht="11.25">
      <c r="A435" s="1852" t="s">
        <v>2288</v>
      </c>
      <c r="B435" s="1852" t="s">
        <v>16</v>
      </c>
      <c r="C435" s="1852" t="s">
        <v>2618</v>
      </c>
      <c r="D435" s="1852" t="s">
        <v>2619</v>
      </c>
      <c r="E435" s="1852" t="s">
        <v>2291</v>
      </c>
      <c r="F435" s="1852" t="s">
        <v>2620</v>
      </c>
      <c r="G435" s="1852" t="s">
        <v>28</v>
      </c>
      <c r="H435" s="1852" t="s">
        <v>28</v>
      </c>
      <c r="I435" s="1852" t="s">
        <v>942</v>
      </c>
    </row>
    <row customHeight="1" ht="11.25">
      <c r="A436" s="1852" t="s">
        <v>2288</v>
      </c>
      <c r="B436" s="1852" t="s">
        <v>16</v>
      </c>
      <c r="C436" s="1852" t="s">
        <v>2621</v>
      </c>
      <c r="D436" s="1852" t="s">
        <v>2622</v>
      </c>
      <c r="E436" s="1852" t="s">
        <v>2291</v>
      </c>
      <c r="F436" s="1852" t="s">
        <v>2623</v>
      </c>
      <c r="G436" s="1852" t="s">
        <v>28</v>
      </c>
      <c r="H436" s="1852" t="s">
        <v>28</v>
      </c>
      <c r="I436" s="1852" t="s">
        <v>942</v>
      </c>
    </row>
    <row customHeight="1" ht="11.25">
      <c r="A437" s="1852" t="s">
        <v>2288</v>
      </c>
      <c r="B437" s="1852" t="s">
        <v>16</v>
      </c>
      <c r="C437" s="1852" t="s">
        <v>2624</v>
      </c>
      <c r="D437" s="1852" t="s">
        <v>2625</v>
      </c>
      <c r="E437" s="1852" t="s">
        <v>2291</v>
      </c>
      <c r="F437" s="1852" t="s">
        <v>2626</v>
      </c>
      <c r="G437" s="1852" t="s">
        <v>28</v>
      </c>
      <c r="H437" s="1852" t="s">
        <v>28</v>
      </c>
      <c r="I437" s="1852" t="s">
        <v>942</v>
      </c>
    </row>
    <row customHeight="1" ht="11.25">
      <c r="A438" s="1852" t="s">
        <v>2288</v>
      </c>
      <c r="B438" s="1852" t="s">
        <v>16</v>
      </c>
      <c r="C438" s="1852" t="s">
        <v>2946</v>
      </c>
      <c r="D438" s="1852" t="s">
        <v>2947</v>
      </c>
      <c r="E438" s="1852" t="s">
        <v>2439</v>
      </c>
      <c r="F438" s="1852" t="s">
        <v>2948</v>
      </c>
      <c r="G438" s="1852" t="s">
        <v>28</v>
      </c>
      <c r="H438" s="1852" t="s">
        <v>28</v>
      </c>
      <c r="I438" s="1852" t="s">
        <v>942</v>
      </c>
    </row>
    <row customHeight="1" ht="11.25">
      <c r="A439" s="1852" t="s">
        <v>2288</v>
      </c>
      <c r="B439" s="1852" t="s">
        <v>16</v>
      </c>
      <c r="C439" s="1852" t="s">
        <v>2627</v>
      </c>
      <c r="D439" s="1852" t="s">
        <v>2628</v>
      </c>
      <c r="E439" s="1852" t="s">
        <v>2629</v>
      </c>
      <c r="F439" s="1852" t="s">
        <v>2630</v>
      </c>
      <c r="G439" s="1852" t="s">
        <v>28</v>
      </c>
      <c r="H439" s="1852" t="s">
        <v>28</v>
      </c>
      <c r="I439" s="1852" t="s">
        <v>942</v>
      </c>
    </row>
    <row customHeight="1" ht="11.25">
      <c r="A440" s="1852" t="s">
        <v>2288</v>
      </c>
      <c r="B440" s="1852" t="s">
        <v>16</v>
      </c>
      <c r="C440" s="1852" t="s">
        <v>2631</v>
      </c>
      <c r="D440" s="1852" t="s">
        <v>2632</v>
      </c>
      <c r="E440" s="1852" t="s">
        <v>2629</v>
      </c>
      <c r="F440" s="1852" t="s">
        <v>2633</v>
      </c>
      <c r="G440" s="1852" t="s">
        <v>28</v>
      </c>
      <c r="H440" s="1852" t="s">
        <v>28</v>
      </c>
      <c r="I440" s="1852" t="s">
        <v>942</v>
      </c>
    </row>
    <row customHeight="1" ht="11.25">
      <c r="A441" s="1852" t="s">
        <v>2288</v>
      </c>
      <c r="B441" s="1852" t="s">
        <v>16</v>
      </c>
      <c r="C441" s="1852" t="s">
        <v>2637</v>
      </c>
      <c r="D441" s="1852" t="s">
        <v>2638</v>
      </c>
      <c r="E441" s="1852" t="s">
        <v>2629</v>
      </c>
      <c r="F441" s="1852" t="s">
        <v>2639</v>
      </c>
      <c r="G441" s="1852" t="s">
        <v>28</v>
      </c>
      <c r="H441" s="1852" t="s">
        <v>28</v>
      </c>
      <c r="I441" s="1852" t="s">
        <v>942</v>
      </c>
    </row>
    <row customHeight="1" ht="11.25">
      <c r="A442" s="1852" t="s">
        <v>2288</v>
      </c>
      <c r="B442" s="1852" t="s">
        <v>16</v>
      </c>
      <c r="C442" s="1852" t="s">
        <v>2640</v>
      </c>
      <c r="D442" s="1852" t="s">
        <v>2641</v>
      </c>
      <c r="E442" s="1852" t="s">
        <v>2642</v>
      </c>
      <c r="F442" s="1852" t="s">
        <v>2643</v>
      </c>
      <c r="G442" s="1852" t="s">
        <v>2644</v>
      </c>
      <c r="H442" s="1852" t="s">
        <v>28</v>
      </c>
      <c r="I442" s="1852" t="s">
        <v>942</v>
      </c>
    </row>
    <row customHeight="1" ht="11.25">
      <c r="A443" s="1852" t="s">
        <v>2288</v>
      </c>
      <c r="B443" s="1852" t="s">
        <v>16</v>
      </c>
      <c r="C443" s="1852" t="s">
        <v>2645</v>
      </c>
      <c r="D443" s="1852" t="s">
        <v>2646</v>
      </c>
      <c r="E443" s="1852" t="s">
        <v>2647</v>
      </c>
      <c r="F443" s="1852" t="s">
        <v>2328</v>
      </c>
      <c r="G443" s="1852" t="s">
        <v>28</v>
      </c>
      <c r="H443" s="1852" t="s">
        <v>28</v>
      </c>
      <c r="I443" s="1852" t="s">
        <v>942</v>
      </c>
    </row>
    <row customHeight="1" ht="11.25">
      <c r="A444" s="1852" t="s">
        <v>2288</v>
      </c>
      <c r="B444" s="1852" t="s">
        <v>16</v>
      </c>
      <c r="C444" s="1852" t="s">
        <v>2654</v>
      </c>
      <c r="D444" s="1852" t="s">
        <v>2655</v>
      </c>
      <c r="E444" s="1852" t="s">
        <v>2299</v>
      </c>
      <c r="F444" s="1852" t="s">
        <v>2656</v>
      </c>
      <c r="G444" s="1852" t="s">
        <v>28</v>
      </c>
      <c r="H444" s="1852" t="s">
        <v>28</v>
      </c>
      <c r="I444" s="1852" t="s">
        <v>942</v>
      </c>
    </row>
    <row customHeight="1" ht="11.25">
      <c r="A445" s="1852" t="s">
        <v>2288</v>
      </c>
      <c r="B445" s="1852" t="s">
        <v>16</v>
      </c>
      <c r="C445" s="1852" t="s">
        <v>2949</v>
      </c>
      <c r="D445" s="1852" t="s">
        <v>2950</v>
      </c>
      <c r="E445" s="1852" t="s">
        <v>2299</v>
      </c>
      <c r="F445" s="1852" t="s">
        <v>2951</v>
      </c>
      <c r="G445" s="1852" t="s">
        <v>28</v>
      </c>
      <c r="H445" s="1852" t="s">
        <v>28</v>
      </c>
      <c r="I445" s="1852" t="s">
        <v>942</v>
      </c>
    </row>
    <row customHeight="1" ht="11.25">
      <c r="A446" s="1852" t="s">
        <v>2288</v>
      </c>
      <c r="B446" s="1852" t="s">
        <v>16</v>
      </c>
      <c r="C446" s="1852" t="s">
        <v>2659</v>
      </c>
      <c r="D446" s="1852" t="s">
        <v>2660</v>
      </c>
      <c r="E446" s="1852" t="s">
        <v>2661</v>
      </c>
      <c r="F446" s="1852" t="s">
        <v>2662</v>
      </c>
      <c r="G446" s="1852" t="s">
        <v>28</v>
      </c>
      <c r="H446" s="1852" t="s">
        <v>28</v>
      </c>
      <c r="I446" s="1852" t="s">
        <v>942</v>
      </c>
    </row>
    <row customHeight="1" ht="11.25">
      <c r="A447" s="1852" t="s">
        <v>2288</v>
      </c>
      <c r="B447" s="1852" t="s">
        <v>16</v>
      </c>
      <c r="C447" s="1852" t="s">
        <v>2663</v>
      </c>
      <c r="D447" s="1852" t="s">
        <v>2660</v>
      </c>
      <c r="E447" s="1852" t="s">
        <v>2661</v>
      </c>
      <c r="F447" s="1852" t="s">
        <v>2664</v>
      </c>
      <c r="G447" s="1852" t="s">
        <v>2665</v>
      </c>
      <c r="H447" s="1852" t="s">
        <v>28</v>
      </c>
      <c r="I447" s="1852" t="s">
        <v>942</v>
      </c>
    </row>
    <row customHeight="1" ht="11.25">
      <c r="A448" s="1852" t="s">
        <v>2288</v>
      </c>
      <c r="B448" s="1852" t="s">
        <v>16</v>
      </c>
      <c r="C448" s="1852" t="s">
        <v>2674</v>
      </c>
      <c r="D448" s="1852" t="s">
        <v>2675</v>
      </c>
      <c r="E448" s="1852" t="s">
        <v>2676</v>
      </c>
      <c r="F448" s="1852" t="s">
        <v>2354</v>
      </c>
      <c r="G448" s="1852" t="s">
        <v>28</v>
      </c>
      <c r="H448" s="1852" t="s">
        <v>28</v>
      </c>
      <c r="I448" s="1852" t="s">
        <v>942</v>
      </c>
    </row>
    <row customHeight="1" ht="11.25">
      <c r="A449" s="1852" t="s">
        <v>2288</v>
      </c>
      <c r="B449" s="1852" t="s">
        <v>16</v>
      </c>
      <c r="C449" s="1852" t="s">
        <v>2677</v>
      </c>
      <c r="D449" s="1852" t="s">
        <v>2678</v>
      </c>
      <c r="E449" s="1852" t="s">
        <v>2679</v>
      </c>
      <c r="F449" s="1852" t="s">
        <v>2338</v>
      </c>
      <c r="G449" s="1852" t="s">
        <v>28</v>
      </c>
      <c r="H449" s="1852" t="s">
        <v>28</v>
      </c>
      <c r="I449" s="1852" t="s">
        <v>942</v>
      </c>
    </row>
    <row customHeight="1" ht="11.25">
      <c r="A450" s="1852" t="s">
        <v>2288</v>
      </c>
      <c r="B450" s="1852" t="s">
        <v>16</v>
      </c>
      <c r="C450" s="1852" t="s">
        <v>2680</v>
      </c>
      <c r="D450" s="1852" t="s">
        <v>2681</v>
      </c>
      <c r="E450" s="1852" t="s">
        <v>2682</v>
      </c>
      <c r="F450" s="1852" t="s">
        <v>2347</v>
      </c>
      <c r="G450" s="1852" t="s">
        <v>28</v>
      </c>
      <c r="H450" s="1852" t="s">
        <v>28</v>
      </c>
      <c r="I450" s="1852" t="s">
        <v>942</v>
      </c>
    </row>
    <row customHeight="1" ht="11.25">
      <c r="A451" s="1852" t="s">
        <v>2288</v>
      </c>
      <c r="B451" s="1852" t="s">
        <v>16</v>
      </c>
      <c r="C451" s="1852" t="s">
        <v>2689</v>
      </c>
      <c r="D451" s="1852" t="s">
        <v>2690</v>
      </c>
      <c r="E451" s="1852" t="s">
        <v>2691</v>
      </c>
      <c r="F451" s="1852" t="s">
        <v>2296</v>
      </c>
      <c r="G451" s="1852" t="s">
        <v>2692</v>
      </c>
      <c r="H451" s="1852" t="s">
        <v>28</v>
      </c>
      <c r="I451" s="1852" t="s">
        <v>942</v>
      </c>
    </row>
    <row customHeight="1" ht="11.25">
      <c r="A452" s="1852" t="s">
        <v>2288</v>
      </c>
      <c r="B452" s="1852" t="s">
        <v>16</v>
      </c>
      <c r="C452" s="1852" t="s">
        <v>2693</v>
      </c>
      <c r="D452" s="1852" t="s">
        <v>2694</v>
      </c>
      <c r="E452" s="1852" t="s">
        <v>2695</v>
      </c>
      <c r="F452" s="1852" t="s">
        <v>2696</v>
      </c>
      <c r="G452" s="1852" t="s">
        <v>28</v>
      </c>
      <c r="H452" s="1852" t="s">
        <v>28</v>
      </c>
      <c r="I452" s="1852" t="s">
        <v>942</v>
      </c>
    </row>
    <row customHeight="1" ht="11.25">
      <c r="A453" s="1852" t="s">
        <v>2288</v>
      </c>
      <c r="B453" s="1852" t="s">
        <v>16</v>
      </c>
      <c r="C453" s="1852" t="s">
        <v>2697</v>
      </c>
      <c r="D453" s="1852" t="s">
        <v>2698</v>
      </c>
      <c r="E453" s="1852" t="s">
        <v>2699</v>
      </c>
      <c r="F453" s="1852" t="s">
        <v>2319</v>
      </c>
      <c r="G453" s="1852" t="s">
        <v>2700</v>
      </c>
      <c r="H453" s="1852" t="s">
        <v>28</v>
      </c>
      <c r="I453" s="1852" t="s">
        <v>942</v>
      </c>
    </row>
    <row customHeight="1" ht="11.25">
      <c r="A454" s="1852" t="s">
        <v>2288</v>
      </c>
      <c r="B454" s="1852" t="s">
        <v>16</v>
      </c>
      <c r="C454" s="1852" t="s">
        <v>2701</v>
      </c>
      <c r="D454" s="1852" t="s">
        <v>2702</v>
      </c>
      <c r="E454" s="1852" t="s">
        <v>2703</v>
      </c>
      <c r="F454" s="1852" t="s">
        <v>2505</v>
      </c>
      <c r="G454" s="1852" t="s">
        <v>28</v>
      </c>
      <c r="H454" s="1852" t="s">
        <v>28</v>
      </c>
      <c r="I454" s="1852" t="s">
        <v>942</v>
      </c>
    </row>
    <row customHeight="1" ht="11.25">
      <c r="A455" s="1852" t="s">
        <v>2288</v>
      </c>
      <c r="B455" s="1852" t="s">
        <v>16</v>
      </c>
      <c r="C455" s="1852" t="s">
        <v>2958</v>
      </c>
      <c r="D455" s="1852" t="s">
        <v>2959</v>
      </c>
      <c r="E455" s="1852" t="s">
        <v>2960</v>
      </c>
      <c r="F455" s="1852" t="s">
        <v>2354</v>
      </c>
      <c r="G455" s="1852" t="s">
        <v>28</v>
      </c>
      <c r="H455" s="1852" t="s">
        <v>28</v>
      </c>
      <c r="I455" s="1852" t="s">
        <v>942</v>
      </c>
    </row>
    <row customHeight="1" ht="11.25">
      <c r="A456" s="1852" t="s">
        <v>2288</v>
      </c>
      <c r="B456" s="1852" t="s">
        <v>16</v>
      </c>
      <c r="C456" s="1852" t="s">
        <v>2714</v>
      </c>
      <c r="D456" s="1852" t="s">
        <v>2715</v>
      </c>
      <c r="E456" s="1852" t="s">
        <v>2716</v>
      </c>
      <c r="F456" s="1852" t="s">
        <v>2505</v>
      </c>
      <c r="G456" s="1852" t="s">
        <v>28</v>
      </c>
      <c r="H456" s="1852" t="s">
        <v>28</v>
      </c>
      <c r="I456" s="1852" t="s">
        <v>942</v>
      </c>
    </row>
    <row customHeight="1" ht="11.25">
      <c r="A457" s="1852" t="s">
        <v>2288</v>
      </c>
      <c r="B457" s="1852" t="s">
        <v>16</v>
      </c>
      <c r="C457" s="1852" t="s">
        <v>2717</v>
      </c>
      <c r="D457" s="1852" t="s">
        <v>2718</v>
      </c>
      <c r="E457" s="1852" t="s">
        <v>2719</v>
      </c>
      <c r="F457" s="1852" t="s">
        <v>2696</v>
      </c>
      <c r="G457" s="1852" t="s">
        <v>28</v>
      </c>
      <c r="H457" s="1852" t="s">
        <v>28</v>
      </c>
      <c r="I457" s="1852" t="s">
        <v>942</v>
      </c>
    </row>
    <row customHeight="1" ht="11.25">
      <c r="A458" s="1852" t="s">
        <v>2288</v>
      </c>
      <c r="B458" s="1852" t="s">
        <v>16</v>
      </c>
      <c r="C458" s="1852" t="s">
        <v>2733</v>
      </c>
      <c r="D458" s="1852" t="s">
        <v>2734</v>
      </c>
      <c r="E458" s="1852" t="s">
        <v>2735</v>
      </c>
      <c r="F458" s="1852" t="s">
        <v>2736</v>
      </c>
      <c r="G458" s="1852" t="s">
        <v>2737</v>
      </c>
      <c r="H458" s="1852" t="s">
        <v>28</v>
      </c>
      <c r="I458" s="1852" t="s">
        <v>942</v>
      </c>
    </row>
    <row customHeight="1" ht="11.25">
      <c r="A459" s="1852" t="s">
        <v>2288</v>
      </c>
      <c r="B459" s="1852" t="s">
        <v>16</v>
      </c>
      <c r="C459" s="1852" t="s">
        <v>2738</v>
      </c>
      <c r="D459" s="1852" t="s">
        <v>2739</v>
      </c>
      <c r="E459" s="1852" t="s">
        <v>2740</v>
      </c>
      <c r="F459" s="1852" t="s">
        <v>2696</v>
      </c>
      <c r="G459" s="1852" t="s">
        <v>28</v>
      </c>
      <c r="H459" s="1852" t="s">
        <v>28</v>
      </c>
      <c r="I459" s="1852" t="s">
        <v>942</v>
      </c>
    </row>
    <row customHeight="1" ht="11.25">
      <c r="A460" s="1852" t="s">
        <v>2288</v>
      </c>
      <c r="B460" s="1852" t="s">
        <v>16</v>
      </c>
      <c r="C460" s="1852" t="s">
        <v>2961</v>
      </c>
      <c r="D460" s="1852" t="s">
        <v>2962</v>
      </c>
      <c r="E460" s="1852" t="s">
        <v>2439</v>
      </c>
      <c r="F460" s="1852" t="s">
        <v>2319</v>
      </c>
      <c r="G460" s="1852" t="s">
        <v>28</v>
      </c>
      <c r="H460" s="1852" t="s">
        <v>28</v>
      </c>
      <c r="I460" s="1852" t="s">
        <v>942</v>
      </c>
    </row>
    <row customHeight="1" ht="11.25">
      <c r="A461" s="1852" t="s">
        <v>2288</v>
      </c>
      <c r="B461" s="1852" t="s">
        <v>16</v>
      </c>
      <c r="C461" s="1852" t="s">
        <v>2751</v>
      </c>
      <c r="D461" s="1852" t="s">
        <v>2752</v>
      </c>
      <c r="E461" s="1852" t="s">
        <v>2753</v>
      </c>
      <c r="F461" s="1852" t="s">
        <v>2754</v>
      </c>
      <c r="G461" s="1852" t="s">
        <v>2755</v>
      </c>
      <c r="H461" s="1852" t="s">
        <v>28</v>
      </c>
      <c r="I461" s="1852" t="s">
        <v>942</v>
      </c>
    </row>
    <row customHeight="1" ht="11.25">
      <c r="A462" s="1852" t="s">
        <v>2288</v>
      </c>
      <c r="B462" s="1852" t="s">
        <v>16</v>
      </c>
      <c r="C462" s="1852" t="s">
        <v>3011</v>
      </c>
      <c r="D462" s="1852" t="s">
        <v>3012</v>
      </c>
      <c r="E462" s="1852" t="s">
        <v>3013</v>
      </c>
      <c r="F462" s="1852" t="s">
        <v>2354</v>
      </c>
      <c r="G462" s="1852" t="s">
        <v>28</v>
      </c>
      <c r="H462" s="1852" t="s">
        <v>28</v>
      </c>
      <c r="I462" s="1852" t="s">
        <v>942</v>
      </c>
    </row>
    <row customHeight="1" ht="11.25">
      <c r="A463" s="1852" t="s">
        <v>2288</v>
      </c>
      <c r="B463" s="1852" t="s">
        <v>16</v>
      </c>
      <c r="C463" s="1852" t="s">
        <v>2786</v>
      </c>
      <c r="D463" s="1852" t="s">
        <v>2787</v>
      </c>
      <c r="E463" s="1852" t="s">
        <v>2788</v>
      </c>
      <c r="F463" s="1852" t="s">
        <v>2390</v>
      </c>
      <c r="G463" s="1852" t="s">
        <v>28</v>
      </c>
      <c r="H463" s="1852" t="s">
        <v>28</v>
      </c>
      <c r="I463" s="1852" t="s">
        <v>942</v>
      </c>
    </row>
    <row customHeight="1" ht="11.25">
      <c r="A464" s="1852" t="s">
        <v>2288</v>
      </c>
      <c r="B464" s="1852" t="s">
        <v>16</v>
      </c>
      <c r="C464" s="1852" t="s">
        <v>2793</v>
      </c>
      <c r="D464" s="1852" t="s">
        <v>2794</v>
      </c>
      <c r="E464" s="1852" t="s">
        <v>2795</v>
      </c>
      <c r="F464" s="1852" t="s">
        <v>2390</v>
      </c>
      <c r="G464" s="1852" t="s">
        <v>28</v>
      </c>
      <c r="H464" s="1852" t="s">
        <v>28</v>
      </c>
      <c r="I464" s="1852" t="s">
        <v>942</v>
      </c>
    </row>
    <row customHeight="1" ht="11.25">
      <c r="A465" s="1852" t="s">
        <v>2288</v>
      </c>
      <c r="B465" s="1852" t="s">
        <v>16</v>
      </c>
      <c r="C465" s="1852" t="s">
        <v>2796</v>
      </c>
      <c r="D465" s="1852" t="s">
        <v>2797</v>
      </c>
      <c r="E465" s="1852" t="s">
        <v>2661</v>
      </c>
      <c r="F465" s="1852" t="s">
        <v>2798</v>
      </c>
      <c r="G465" s="1852" t="s">
        <v>28</v>
      </c>
      <c r="H465" s="1852" t="s">
        <v>28</v>
      </c>
      <c r="I465" s="1852" t="s">
        <v>942</v>
      </c>
    </row>
    <row customHeight="1" ht="11.25">
      <c r="A466" s="1852" t="s">
        <v>2288</v>
      </c>
      <c r="B466" s="1852" t="s">
        <v>16</v>
      </c>
      <c r="C466" s="1852" t="s">
        <v>2799</v>
      </c>
      <c r="D466" s="1852" t="s">
        <v>2800</v>
      </c>
      <c r="E466" s="1852" t="s">
        <v>2801</v>
      </c>
      <c r="F466" s="1852" t="s">
        <v>2390</v>
      </c>
      <c r="G466" s="1852" t="s">
        <v>28</v>
      </c>
      <c r="H466" s="1852" t="s">
        <v>28</v>
      </c>
      <c r="I466" s="1852" t="s">
        <v>942</v>
      </c>
    </row>
    <row customHeight="1" ht="11.25">
      <c r="A467" s="1852" t="s">
        <v>2288</v>
      </c>
      <c r="B467" s="1852" t="s">
        <v>16</v>
      </c>
      <c r="C467" s="1852" t="s">
        <v>2802</v>
      </c>
      <c r="D467" s="1852" t="s">
        <v>2803</v>
      </c>
      <c r="E467" s="1852" t="s">
        <v>2804</v>
      </c>
      <c r="F467" s="1852" t="s">
        <v>2366</v>
      </c>
      <c r="G467" s="1852" t="s">
        <v>28</v>
      </c>
      <c r="H467" s="1852" t="s">
        <v>28</v>
      </c>
      <c r="I467" s="1852" t="s">
        <v>942</v>
      </c>
    </row>
    <row customHeight="1" ht="11.25">
      <c r="A468" s="1852" t="s">
        <v>2288</v>
      </c>
      <c r="B468" s="1852" t="s">
        <v>16</v>
      </c>
      <c r="C468" s="1852" t="s">
        <v>2969</v>
      </c>
      <c r="D468" s="1852" t="s">
        <v>2970</v>
      </c>
      <c r="E468" s="1852" t="s">
        <v>2971</v>
      </c>
      <c r="F468" s="1852" t="s">
        <v>2328</v>
      </c>
      <c r="G468" s="1852" t="s">
        <v>28</v>
      </c>
      <c r="H468" s="1852" t="s">
        <v>28</v>
      </c>
      <c r="I468" s="1852" t="s">
        <v>942</v>
      </c>
    </row>
    <row customHeight="1" ht="11.25">
      <c r="A469" s="1852" t="s">
        <v>2288</v>
      </c>
      <c r="B469" s="1852" t="s">
        <v>16</v>
      </c>
      <c r="C469" s="1852" t="s">
        <v>2805</v>
      </c>
      <c r="D469" s="1852" t="s">
        <v>2806</v>
      </c>
      <c r="E469" s="1852" t="s">
        <v>2807</v>
      </c>
      <c r="F469" s="1852" t="s">
        <v>2354</v>
      </c>
      <c r="G469" s="1852" t="s">
        <v>2808</v>
      </c>
      <c r="H469" s="1852" t="s">
        <v>28</v>
      </c>
      <c r="I469" s="1852" t="s">
        <v>942</v>
      </c>
    </row>
    <row customHeight="1" ht="11.25">
      <c r="A470" s="1852" t="s">
        <v>2288</v>
      </c>
      <c r="B470" s="1852" t="s">
        <v>16</v>
      </c>
      <c r="C470" s="1852" t="s">
        <v>2975</v>
      </c>
      <c r="D470" s="1852" t="s">
        <v>2976</v>
      </c>
      <c r="E470" s="1852" t="s">
        <v>2977</v>
      </c>
      <c r="F470" s="1852" t="s">
        <v>2978</v>
      </c>
      <c r="G470" s="1852" t="s">
        <v>28</v>
      </c>
      <c r="H470" s="1852" t="s">
        <v>28</v>
      </c>
      <c r="I470" s="1852" t="s">
        <v>942</v>
      </c>
    </row>
    <row customHeight="1" ht="11.25">
      <c r="A471" s="1852" t="s">
        <v>2288</v>
      </c>
      <c r="B471" s="1852" t="s">
        <v>16</v>
      </c>
      <c r="C471" s="1852" t="s">
        <v>2982</v>
      </c>
      <c r="D471" s="1852" t="s">
        <v>2983</v>
      </c>
      <c r="E471" s="1852" t="s">
        <v>2984</v>
      </c>
      <c r="F471" s="1852" t="s">
        <v>2342</v>
      </c>
      <c r="G471" s="1852" t="s">
        <v>28</v>
      </c>
      <c r="H471" s="1852" t="s">
        <v>28</v>
      </c>
      <c r="I471" s="1852" t="s">
        <v>942</v>
      </c>
    </row>
    <row customHeight="1" ht="11.25">
      <c r="A472" s="1852" t="s">
        <v>2288</v>
      </c>
      <c r="B472" s="1852" t="s">
        <v>16</v>
      </c>
      <c r="C472" s="1852" t="s">
        <v>2818</v>
      </c>
      <c r="D472" s="1852" t="s">
        <v>2819</v>
      </c>
      <c r="E472" s="1852" t="s">
        <v>2820</v>
      </c>
      <c r="F472" s="1852" t="s">
        <v>2390</v>
      </c>
      <c r="G472" s="1852" t="s">
        <v>28</v>
      </c>
      <c r="H472" s="1852" t="s">
        <v>28</v>
      </c>
      <c r="I472" s="1852" t="s">
        <v>942</v>
      </c>
    </row>
    <row customHeight="1" ht="11.25">
      <c r="A473" s="1852" t="s">
        <v>2288</v>
      </c>
      <c r="B473" s="1852" t="s">
        <v>16</v>
      </c>
      <c r="C473" s="1852" t="s">
        <v>3014</v>
      </c>
      <c r="D473" s="1852" t="s">
        <v>3015</v>
      </c>
      <c r="E473" s="1852" t="s">
        <v>3016</v>
      </c>
      <c r="F473" s="1852" t="s">
        <v>2358</v>
      </c>
      <c r="G473" s="1852" t="s">
        <v>28</v>
      </c>
      <c r="H473" s="1852" t="s">
        <v>28</v>
      </c>
      <c r="I473" s="1852" t="s">
        <v>942</v>
      </c>
    </row>
    <row customHeight="1" ht="11.25">
      <c r="A474" s="1852" t="s">
        <v>2288</v>
      </c>
      <c r="B474" s="1852" t="s">
        <v>16</v>
      </c>
      <c r="C474" s="1852" t="s">
        <v>2828</v>
      </c>
      <c r="D474" s="1852" t="s">
        <v>2829</v>
      </c>
      <c r="E474" s="1852" t="s">
        <v>2830</v>
      </c>
      <c r="F474" s="1852" t="s">
        <v>2831</v>
      </c>
      <c r="G474" s="1852" t="s">
        <v>28</v>
      </c>
      <c r="H474" s="1852" t="s">
        <v>28</v>
      </c>
      <c r="I474" s="1852" t="s">
        <v>942</v>
      </c>
    </row>
    <row customHeight="1" ht="11.25">
      <c r="A475" s="1852" t="s">
        <v>2288</v>
      </c>
      <c r="B475" s="1852" t="s">
        <v>16</v>
      </c>
      <c r="C475" s="1852" t="s">
        <v>2985</v>
      </c>
      <c r="D475" s="1852" t="s">
        <v>2986</v>
      </c>
      <c r="E475" s="1852" t="s">
        <v>2987</v>
      </c>
      <c r="F475" s="1852" t="s">
        <v>2319</v>
      </c>
      <c r="G475" s="1852" t="s">
        <v>2988</v>
      </c>
      <c r="H475" s="1852" t="s">
        <v>28</v>
      </c>
      <c r="I475" s="1852" t="s">
        <v>942</v>
      </c>
    </row>
    <row customHeight="1" ht="11.25">
      <c r="A476" s="1852" t="s">
        <v>2288</v>
      </c>
      <c r="B476" s="1852" t="s">
        <v>16</v>
      </c>
      <c r="C476" s="1852" t="s">
        <v>2832</v>
      </c>
      <c r="D476" s="1852" t="s">
        <v>2833</v>
      </c>
      <c r="E476" s="1852" t="s">
        <v>2834</v>
      </c>
      <c r="F476" s="1852" t="s">
        <v>2319</v>
      </c>
      <c r="G476" s="1852" t="s">
        <v>28</v>
      </c>
      <c r="H476" s="1852" t="s">
        <v>28</v>
      </c>
      <c r="I476" s="1852" t="s">
        <v>942</v>
      </c>
    </row>
    <row customHeight="1" ht="11.25">
      <c r="A477" s="1852" t="s">
        <v>2288</v>
      </c>
      <c r="B477" s="1852" t="s">
        <v>16</v>
      </c>
      <c r="C477" s="1852" t="s">
        <v>2838</v>
      </c>
      <c r="D477" s="1852" t="s">
        <v>2839</v>
      </c>
      <c r="E477" s="1852" t="s">
        <v>2840</v>
      </c>
      <c r="F477" s="1852" t="s">
        <v>2347</v>
      </c>
      <c r="G477" s="1852" t="s">
        <v>2841</v>
      </c>
      <c r="H477" s="1852" t="s">
        <v>28</v>
      </c>
      <c r="I477" s="1852" t="s">
        <v>942</v>
      </c>
    </row>
    <row customHeight="1" ht="11.25">
      <c r="A478" s="1852" t="s">
        <v>2288</v>
      </c>
      <c r="B478" s="1852" t="s">
        <v>16</v>
      </c>
      <c r="C478" s="1852" t="s">
        <v>2850</v>
      </c>
      <c r="D478" s="1852" t="s">
        <v>2851</v>
      </c>
      <c r="E478" s="1852" t="s">
        <v>2852</v>
      </c>
      <c r="F478" s="1852" t="s">
        <v>2696</v>
      </c>
      <c r="G478" s="1852" t="s">
        <v>2853</v>
      </c>
      <c r="H478" s="1852" t="s">
        <v>28</v>
      </c>
      <c r="I478" s="1852" t="s">
        <v>942</v>
      </c>
    </row>
    <row customHeight="1" ht="11.25">
      <c r="A479" s="1852" t="s">
        <v>2288</v>
      </c>
      <c r="B479" s="1852" t="s">
        <v>16</v>
      </c>
      <c r="C479" s="1852" t="s">
        <v>2998</v>
      </c>
      <c r="D479" s="1852" t="s">
        <v>2999</v>
      </c>
      <c r="E479" s="1852" t="s">
        <v>3000</v>
      </c>
      <c r="F479" s="1852" t="s">
        <v>2505</v>
      </c>
      <c r="G479" s="1852" t="s">
        <v>28</v>
      </c>
      <c r="H479" s="1852" t="s">
        <v>28</v>
      </c>
      <c r="I479" s="1852" t="s">
        <v>942</v>
      </c>
    </row>
    <row customHeight="1" ht="11.25">
      <c r="A480" s="1852" t="s">
        <v>2288</v>
      </c>
      <c r="B480" s="1852" t="s">
        <v>16</v>
      </c>
      <c r="C480" s="1852" t="s">
        <v>28</v>
      </c>
      <c r="D480" s="1852" t="s">
        <v>2861</v>
      </c>
      <c r="E480" s="1852" t="s">
        <v>2862</v>
      </c>
      <c r="F480" s="1852" t="s">
        <v>2370</v>
      </c>
      <c r="G480" s="1852" t="s">
        <v>28</v>
      </c>
      <c r="H480" s="1852" t="s">
        <v>28</v>
      </c>
      <c r="I480" s="1852" t="s">
        <v>942</v>
      </c>
    </row>
    <row customHeight="1" ht="11.25">
      <c r="A481" s="1852" t="s">
        <v>2288</v>
      </c>
      <c r="B481" s="1852" t="s">
        <v>16</v>
      </c>
      <c r="C481" s="1852" t="s">
        <v>28</v>
      </c>
      <c r="D481" s="1852" t="s">
        <v>2863</v>
      </c>
      <c r="E481" s="1852" t="s">
        <v>2864</v>
      </c>
      <c r="F481" s="1852" t="s">
        <v>2366</v>
      </c>
      <c r="G481" s="1852" t="s">
        <v>28</v>
      </c>
      <c r="H481" s="1852" t="s">
        <v>28</v>
      </c>
      <c r="I481" s="1852" t="s">
        <v>942</v>
      </c>
    </row>
    <row customHeight="1" ht="11.25">
      <c r="A482" s="1852" t="s">
        <v>2288</v>
      </c>
      <c r="B482" s="1852" t="s">
        <v>16</v>
      </c>
      <c r="C482" s="1852" t="s">
        <v>3001</v>
      </c>
      <c r="D482" s="1852" t="s">
        <v>3002</v>
      </c>
      <c r="E482" s="1852" t="s">
        <v>2299</v>
      </c>
      <c r="F482" s="1852" t="s">
        <v>3003</v>
      </c>
      <c r="G482" s="1852" t="s">
        <v>28</v>
      </c>
      <c r="H482" s="1852" t="s">
        <v>28</v>
      </c>
      <c r="I482" s="1852" t="s">
        <v>942</v>
      </c>
    </row>
    <row customHeight="1" ht="11.25">
      <c r="A483" s="1852" t="s">
        <v>2288</v>
      </c>
      <c r="B483" s="1852" t="s">
        <v>16</v>
      </c>
      <c r="C483" s="1852" t="s">
        <v>3004</v>
      </c>
      <c r="D483" s="1852" t="s">
        <v>3005</v>
      </c>
      <c r="E483" s="1852" t="s">
        <v>3006</v>
      </c>
      <c r="F483" s="1852" t="s">
        <v>2319</v>
      </c>
      <c r="G483" s="1852" t="s">
        <v>3007</v>
      </c>
      <c r="H483" s="1852" t="s">
        <v>28</v>
      </c>
      <c r="I483" s="1852" t="s">
        <v>942</v>
      </c>
    </row>
    <row customHeight="1" ht="11.25">
      <c r="A484" s="1852" t="s">
        <v>2288</v>
      </c>
      <c r="B484" s="1852" t="s">
        <v>16</v>
      </c>
      <c r="C484" s="1852" t="s">
        <v>2874</v>
      </c>
      <c r="D484" s="1852" t="s">
        <v>2875</v>
      </c>
      <c r="E484" s="1852" t="s">
        <v>2876</v>
      </c>
      <c r="F484" s="1852" t="s">
        <v>2319</v>
      </c>
      <c r="G484" s="1852" t="s">
        <v>28</v>
      </c>
      <c r="H484" s="1852" t="s">
        <v>28</v>
      </c>
      <c r="I484" s="1852" t="s">
        <v>942</v>
      </c>
    </row>
    <row customHeight="1" ht="11.25">
      <c r="A485" s="1852" t="s">
        <v>2288</v>
      </c>
      <c r="B485" s="1852" t="s">
        <v>16</v>
      </c>
      <c r="C485" s="1852" t="s">
        <v>2877</v>
      </c>
      <c r="D485" s="1852" t="s">
        <v>2878</v>
      </c>
      <c r="E485" s="1852" t="s">
        <v>2629</v>
      </c>
      <c r="F485" s="1852" t="s">
        <v>2879</v>
      </c>
      <c r="G485" s="1852" t="s">
        <v>28</v>
      </c>
      <c r="H485" s="1852" t="s">
        <v>28</v>
      </c>
      <c r="I485" s="1852" t="s">
        <v>942</v>
      </c>
    </row>
    <row customHeight="1" ht="11.25">
      <c r="A486" s="1852" t="s">
        <v>2288</v>
      </c>
      <c r="B486" s="1852" t="s">
        <v>16</v>
      </c>
      <c r="C486" s="1852" t="s">
        <v>2880</v>
      </c>
      <c r="D486" s="1852" t="s">
        <v>2881</v>
      </c>
      <c r="E486" s="1852" t="s">
        <v>2569</v>
      </c>
      <c r="F486" s="1852" t="s">
        <v>2656</v>
      </c>
      <c r="G486" s="1852" t="s">
        <v>28</v>
      </c>
      <c r="H486" s="1852" t="s">
        <v>28</v>
      </c>
      <c r="I486" s="1852" t="s">
        <v>942</v>
      </c>
    </row>
    <row customHeight="1" ht="11.25">
      <c r="A487" s="1852" t="s">
        <v>2288</v>
      </c>
      <c r="B487" s="1852" t="s">
        <v>16</v>
      </c>
      <c r="C487" s="1852" t="s">
        <v>2891</v>
      </c>
      <c r="D487" s="1852" t="s">
        <v>2892</v>
      </c>
      <c r="E487" s="1852" t="s">
        <v>2350</v>
      </c>
      <c r="F487" s="1852" t="s">
        <v>2893</v>
      </c>
      <c r="G487" s="1852" t="s">
        <v>28</v>
      </c>
      <c r="H487" s="1852" t="s">
        <v>28</v>
      </c>
      <c r="I487" s="1852" t="s">
        <v>942</v>
      </c>
    </row>
    <row customHeight="1" ht="11.25">
      <c r="A488" s="1852" t="s">
        <v>2288</v>
      </c>
      <c r="B488" s="1852" t="s">
        <v>16</v>
      </c>
      <c r="C488" s="1852" t="s">
        <v>2897</v>
      </c>
      <c r="D488" s="1852" t="s">
        <v>2898</v>
      </c>
      <c r="E488" s="1852" t="s">
        <v>2653</v>
      </c>
      <c r="F488" s="1852" t="s">
        <v>2899</v>
      </c>
      <c r="G488" s="1852" t="s">
        <v>2900</v>
      </c>
      <c r="H488" s="1852" t="s">
        <v>28</v>
      </c>
      <c r="I488" s="1852" t="s">
        <v>942</v>
      </c>
    </row>
    <row customHeight="1" ht="11.25">
      <c r="A489" s="1852" t="s">
        <v>2288</v>
      </c>
      <c r="B489" s="1852" t="s">
        <v>16</v>
      </c>
      <c r="C489" s="1852" t="s">
        <v>2901</v>
      </c>
      <c r="D489" s="1852" t="s">
        <v>2902</v>
      </c>
      <c r="E489" s="1852" t="s">
        <v>2903</v>
      </c>
      <c r="F489" s="1852" t="s">
        <v>2754</v>
      </c>
      <c r="G489" s="1852" t="s">
        <v>28</v>
      </c>
      <c r="H489" s="1852" t="s">
        <v>28</v>
      </c>
      <c r="I489" s="1852" t="s">
        <v>942</v>
      </c>
    </row>
    <row customHeight="1" ht="11.25">
      <c r="A490" s="1852" t="s">
        <v>2288</v>
      </c>
      <c r="B490" s="1852" t="s">
        <v>16</v>
      </c>
      <c r="C490" s="1852" t="s">
        <v>2308</v>
      </c>
      <c r="D490" s="1852" t="s">
        <v>2309</v>
      </c>
      <c r="E490" s="1852" t="s">
        <v>2310</v>
      </c>
      <c r="F490" s="1852" t="s">
        <v>2311</v>
      </c>
      <c r="G490" s="1852" t="s">
        <v>2312</v>
      </c>
      <c r="H490" s="1852" t="s">
        <v>28</v>
      </c>
      <c r="I490" s="1852" t="s">
        <v>1658</v>
      </c>
    </row>
    <row customHeight="1" ht="11.25">
      <c r="A491" s="1852" t="s">
        <v>2288</v>
      </c>
      <c r="B491" s="1852" t="s">
        <v>16</v>
      </c>
      <c r="C491" s="1852" t="s">
        <v>2376</v>
      </c>
      <c r="D491" s="1852" t="s">
        <v>2377</v>
      </c>
      <c r="E491" s="1852" t="s">
        <v>2378</v>
      </c>
      <c r="F491" s="1852" t="s">
        <v>52</v>
      </c>
      <c r="G491" s="1852" t="s">
        <v>2379</v>
      </c>
      <c r="H491" s="1852" t="s">
        <v>28</v>
      </c>
      <c r="I491" s="1852" t="s">
        <v>1658</v>
      </c>
    </row>
    <row customHeight="1" ht="11.25">
      <c r="A492" s="1852" t="s">
        <v>2288</v>
      </c>
      <c r="B492" s="1852" t="s">
        <v>16</v>
      </c>
      <c r="C492" s="1852" t="s">
        <v>3017</v>
      </c>
      <c r="D492" s="1852" t="s">
        <v>3018</v>
      </c>
      <c r="E492" s="1852" t="s">
        <v>3019</v>
      </c>
      <c r="F492" s="1852" t="s">
        <v>2452</v>
      </c>
      <c r="G492" s="1852" t="s">
        <v>3020</v>
      </c>
      <c r="H492" s="1852" t="s">
        <v>28</v>
      </c>
      <c r="I492" s="1852" t="s">
        <v>1658</v>
      </c>
    </row>
    <row customHeight="1" ht="11.25">
      <c r="A493" s="1852" t="s">
        <v>2288</v>
      </c>
      <c r="B493" s="1852" t="s">
        <v>16</v>
      </c>
      <c r="C493" s="1852" t="s">
        <v>3021</v>
      </c>
      <c r="D493" s="1852" t="s">
        <v>3022</v>
      </c>
      <c r="E493" s="1852" t="s">
        <v>3023</v>
      </c>
      <c r="F493" s="1852" t="s">
        <v>2370</v>
      </c>
      <c r="G493" s="1852" t="s">
        <v>28</v>
      </c>
      <c r="H493" s="1852" t="s">
        <v>28</v>
      </c>
      <c r="I493" s="1852" t="s">
        <v>1658</v>
      </c>
    </row>
    <row customHeight="1" ht="11.25">
      <c r="A494" s="1852" t="s">
        <v>2288</v>
      </c>
      <c r="B494" s="1852" t="s">
        <v>16</v>
      </c>
      <c r="C494" s="1852" t="s">
        <v>3024</v>
      </c>
      <c r="D494" s="1852" t="s">
        <v>3025</v>
      </c>
      <c r="E494" s="1852" t="s">
        <v>3026</v>
      </c>
      <c r="F494" s="1852" t="s">
        <v>2370</v>
      </c>
      <c r="G494" s="1852" t="s">
        <v>3027</v>
      </c>
      <c r="H494" s="1852" t="s">
        <v>28</v>
      </c>
      <c r="I494" s="1852" t="s">
        <v>1658</v>
      </c>
    </row>
    <row customHeight="1" ht="11.25">
      <c r="A495" s="1852" t="s">
        <v>2288</v>
      </c>
      <c r="B495" s="1852" t="s">
        <v>16</v>
      </c>
      <c r="C495" s="1852" t="s">
        <v>3028</v>
      </c>
      <c r="D495" s="1852" t="s">
        <v>3029</v>
      </c>
      <c r="E495" s="1852" t="s">
        <v>3030</v>
      </c>
      <c r="F495" s="1852" t="s">
        <v>2370</v>
      </c>
      <c r="G495" s="1852" t="s">
        <v>28</v>
      </c>
      <c r="H495" s="1852" t="s">
        <v>28</v>
      </c>
      <c r="I495" s="1852" t="s">
        <v>1658</v>
      </c>
    </row>
    <row customHeight="1" ht="11.25">
      <c r="A496" s="1852" t="s">
        <v>2288</v>
      </c>
      <c r="B496" s="1852" t="s">
        <v>16</v>
      </c>
      <c r="C496" s="1852" t="s">
        <v>2471</v>
      </c>
      <c r="D496" s="1852" t="s">
        <v>2472</v>
      </c>
      <c r="E496" s="1852" t="s">
        <v>2473</v>
      </c>
      <c r="F496" s="1852" t="s">
        <v>2474</v>
      </c>
      <c r="G496" s="1852" t="s">
        <v>2475</v>
      </c>
      <c r="H496" s="1852" t="s">
        <v>28</v>
      </c>
      <c r="I496" s="1852" t="s">
        <v>1658</v>
      </c>
    </row>
    <row customHeight="1" ht="11.25">
      <c r="A497" s="1852" t="s">
        <v>2288</v>
      </c>
      <c r="B497" s="1852" t="s">
        <v>16</v>
      </c>
      <c r="C497" s="1852" t="s">
        <v>3031</v>
      </c>
      <c r="D497" s="1852" t="s">
        <v>3032</v>
      </c>
      <c r="E497" s="1852" t="s">
        <v>3033</v>
      </c>
      <c r="F497" s="1852" t="s">
        <v>2342</v>
      </c>
      <c r="G497" s="1852" t="s">
        <v>28</v>
      </c>
      <c r="H497" s="1852" t="s">
        <v>28</v>
      </c>
      <c r="I497" s="1852" t="s">
        <v>1658</v>
      </c>
    </row>
    <row customHeight="1" ht="11.25">
      <c r="A498" s="1852" t="s">
        <v>2288</v>
      </c>
      <c r="B498" s="1852" t="s">
        <v>16</v>
      </c>
      <c r="C498" s="1852" t="s">
        <v>2493</v>
      </c>
      <c r="D498" s="1852" t="s">
        <v>2494</v>
      </c>
      <c r="E498" s="1852" t="s">
        <v>2495</v>
      </c>
      <c r="F498" s="1852" t="s">
        <v>2496</v>
      </c>
      <c r="G498" s="1852" t="s">
        <v>2497</v>
      </c>
      <c r="H498" s="1852" t="s">
        <v>28</v>
      </c>
      <c r="I498" s="1852" t="s">
        <v>1658</v>
      </c>
    </row>
    <row customHeight="1" ht="11.25">
      <c r="A499" s="1852" t="s">
        <v>2288</v>
      </c>
      <c r="B499" s="1852" t="s">
        <v>16</v>
      </c>
      <c r="C499" s="1852" t="s">
        <v>2498</v>
      </c>
      <c r="D499" s="1852" t="s">
        <v>2499</v>
      </c>
      <c r="E499" s="1852" t="s">
        <v>2500</v>
      </c>
      <c r="F499" s="1852" t="s">
        <v>2328</v>
      </c>
      <c r="G499" s="1852" t="s">
        <v>2501</v>
      </c>
      <c r="H499" s="1852" t="s">
        <v>28</v>
      </c>
      <c r="I499" s="1852" t="s">
        <v>1658</v>
      </c>
    </row>
    <row customHeight="1" ht="11.25">
      <c r="A500" s="1852" t="s">
        <v>2288</v>
      </c>
      <c r="B500" s="1852" t="s">
        <v>16</v>
      </c>
      <c r="C500" s="1852" t="s">
        <v>3034</v>
      </c>
      <c r="D500" s="1852" t="s">
        <v>3035</v>
      </c>
      <c r="E500" s="1852" t="s">
        <v>3036</v>
      </c>
      <c r="F500" s="1852" t="s">
        <v>2452</v>
      </c>
      <c r="G500" s="1852" t="s">
        <v>28</v>
      </c>
      <c r="H500" s="1852" t="s">
        <v>28</v>
      </c>
      <c r="I500" s="1852" t="s">
        <v>1658</v>
      </c>
    </row>
    <row customHeight="1" ht="11.25">
      <c r="A501" s="1852" t="s">
        <v>2288</v>
      </c>
      <c r="B501" s="1852" t="s">
        <v>16</v>
      </c>
      <c r="C501" s="1852" t="s">
        <v>2516</v>
      </c>
      <c r="D501" s="1852" t="s">
        <v>2517</v>
      </c>
      <c r="E501" s="1852" t="s">
        <v>2518</v>
      </c>
      <c r="F501" s="1852" t="s">
        <v>2519</v>
      </c>
      <c r="G501" s="1852" t="s">
        <v>28</v>
      </c>
      <c r="H501" s="1852" t="s">
        <v>28</v>
      </c>
      <c r="I501" s="1852" t="s">
        <v>1658</v>
      </c>
    </row>
    <row customHeight="1" ht="11.25">
      <c r="A502" s="1852" t="s">
        <v>2288</v>
      </c>
      <c r="B502" s="1852" t="s">
        <v>16</v>
      </c>
      <c r="C502" s="1852" t="s">
        <v>2539</v>
      </c>
      <c r="D502" s="1852" t="s">
        <v>2540</v>
      </c>
      <c r="E502" s="1852" t="s">
        <v>2541</v>
      </c>
      <c r="F502" s="1852" t="s">
        <v>2296</v>
      </c>
      <c r="G502" s="1852" t="s">
        <v>2534</v>
      </c>
      <c r="H502" s="1852" t="s">
        <v>28</v>
      </c>
      <c r="I502" s="1852" t="s">
        <v>1658</v>
      </c>
    </row>
    <row customHeight="1" ht="11.25">
      <c r="A503" s="1852" t="s">
        <v>2288</v>
      </c>
      <c r="B503" s="1852" t="s">
        <v>16</v>
      </c>
      <c r="C503" s="1852" t="s">
        <v>2546</v>
      </c>
      <c r="D503" s="1852" t="s">
        <v>2547</v>
      </c>
      <c r="E503" s="1852" t="s">
        <v>2548</v>
      </c>
      <c r="F503" s="1852" t="s">
        <v>2296</v>
      </c>
      <c r="G503" s="1852" t="s">
        <v>2549</v>
      </c>
      <c r="H503" s="1852" t="s">
        <v>28</v>
      </c>
      <c r="I503" s="1852" t="s">
        <v>1658</v>
      </c>
    </row>
    <row customHeight="1" ht="11.25">
      <c r="A504" s="1852" t="s">
        <v>2288</v>
      </c>
      <c r="B504" s="1852" t="s">
        <v>16</v>
      </c>
      <c r="C504" s="1852" t="s">
        <v>3037</v>
      </c>
      <c r="D504" s="1852" t="s">
        <v>3038</v>
      </c>
      <c r="E504" s="1852" t="s">
        <v>3039</v>
      </c>
      <c r="F504" s="1852" t="s">
        <v>2390</v>
      </c>
      <c r="G504" s="1852" t="s">
        <v>28</v>
      </c>
      <c r="H504" s="1852" t="s">
        <v>28</v>
      </c>
      <c r="I504" s="1852" t="s">
        <v>1658</v>
      </c>
    </row>
    <row customHeight="1" ht="11.25">
      <c r="A505" s="1852" t="s">
        <v>2288</v>
      </c>
      <c r="B505" s="1852" t="s">
        <v>16</v>
      </c>
      <c r="C505" s="1852" t="s">
        <v>3040</v>
      </c>
      <c r="D505" s="1852" t="s">
        <v>3041</v>
      </c>
      <c r="E505" s="1852" t="s">
        <v>3042</v>
      </c>
      <c r="F505" s="1852" t="s">
        <v>2505</v>
      </c>
      <c r="G505" s="1852" t="s">
        <v>28</v>
      </c>
      <c r="H505" s="1852" t="s">
        <v>28</v>
      </c>
      <c r="I505" s="1852" t="s">
        <v>1658</v>
      </c>
    </row>
    <row customHeight="1" ht="11.25">
      <c r="A506" s="1852" t="s">
        <v>2288</v>
      </c>
      <c r="B506" s="1852" t="s">
        <v>16</v>
      </c>
      <c r="C506" s="1852" t="s">
        <v>2645</v>
      </c>
      <c r="D506" s="1852" t="s">
        <v>2646</v>
      </c>
      <c r="E506" s="1852" t="s">
        <v>2647</v>
      </c>
      <c r="F506" s="1852" t="s">
        <v>2328</v>
      </c>
      <c r="G506" s="1852" t="s">
        <v>28</v>
      </c>
      <c r="H506" s="1852" t="s">
        <v>28</v>
      </c>
      <c r="I506" s="1852" t="s">
        <v>1658</v>
      </c>
    </row>
    <row customHeight="1" ht="11.25">
      <c r="A507" s="1852" t="s">
        <v>2288</v>
      </c>
      <c r="B507" s="1852" t="s">
        <v>16</v>
      </c>
      <c r="C507" s="1852" t="s">
        <v>3043</v>
      </c>
      <c r="D507" s="1852" t="s">
        <v>3044</v>
      </c>
      <c r="E507" s="1852" t="s">
        <v>3045</v>
      </c>
      <c r="F507" s="1852" t="s">
        <v>3046</v>
      </c>
      <c r="G507" s="1852" t="s">
        <v>28</v>
      </c>
      <c r="H507" s="1852" t="s">
        <v>28</v>
      </c>
      <c r="I507" s="1852" t="s">
        <v>1658</v>
      </c>
    </row>
    <row customHeight="1" ht="11.25">
      <c r="A508" s="1852" t="s">
        <v>2288</v>
      </c>
      <c r="B508" s="1852" t="s">
        <v>16</v>
      </c>
      <c r="C508" s="1852" t="s">
        <v>2693</v>
      </c>
      <c r="D508" s="1852" t="s">
        <v>2694</v>
      </c>
      <c r="E508" s="1852" t="s">
        <v>2695</v>
      </c>
      <c r="F508" s="1852" t="s">
        <v>2696</v>
      </c>
      <c r="G508" s="1852" t="s">
        <v>28</v>
      </c>
      <c r="H508" s="1852" t="s">
        <v>28</v>
      </c>
      <c r="I508" s="1852" t="s">
        <v>1658</v>
      </c>
    </row>
    <row customHeight="1" ht="11.25">
      <c r="A509" s="1852" t="s">
        <v>2288</v>
      </c>
      <c r="B509" s="1852" t="s">
        <v>16</v>
      </c>
      <c r="C509" s="1852" t="s">
        <v>3047</v>
      </c>
      <c r="D509" s="1852" t="s">
        <v>3048</v>
      </c>
      <c r="E509" s="1852" t="s">
        <v>3049</v>
      </c>
      <c r="F509" s="1852" t="s">
        <v>2362</v>
      </c>
      <c r="G509" s="1852" t="s">
        <v>28</v>
      </c>
      <c r="H509" s="1852" t="s">
        <v>28</v>
      </c>
      <c r="I509" s="1852" t="s">
        <v>1658</v>
      </c>
    </row>
    <row customHeight="1" ht="11.25">
      <c r="A510" s="1852" t="s">
        <v>2288</v>
      </c>
      <c r="B510" s="1852" t="s">
        <v>16</v>
      </c>
      <c r="C510" s="1852" t="s">
        <v>3050</v>
      </c>
      <c r="D510" s="1852" t="s">
        <v>3051</v>
      </c>
      <c r="E510" s="1852" t="s">
        <v>3052</v>
      </c>
      <c r="F510" s="1852" t="s">
        <v>2342</v>
      </c>
      <c r="G510" s="1852" t="s">
        <v>3053</v>
      </c>
      <c r="H510" s="1852" t="s">
        <v>28</v>
      </c>
      <c r="I510" s="1852" t="s">
        <v>1658</v>
      </c>
    </row>
    <row customHeight="1" ht="11.25">
      <c r="A511" s="1852" t="s">
        <v>2288</v>
      </c>
      <c r="B511" s="1852" t="s">
        <v>16</v>
      </c>
      <c r="C511" s="1852" t="s">
        <v>3054</v>
      </c>
      <c r="D511" s="1852" t="s">
        <v>3055</v>
      </c>
      <c r="E511" s="1852" t="s">
        <v>3056</v>
      </c>
      <c r="F511" s="1852" t="s">
        <v>2370</v>
      </c>
      <c r="G511" s="1852" t="s">
        <v>28</v>
      </c>
      <c r="H511" s="1852" t="s">
        <v>28</v>
      </c>
      <c r="I511" s="1852" t="s">
        <v>1658</v>
      </c>
    </row>
    <row customHeight="1" ht="11.25">
      <c r="A512" s="1852" t="s">
        <v>2288</v>
      </c>
      <c r="B512" s="1852" t="s">
        <v>16</v>
      </c>
      <c r="C512" s="1852" t="s">
        <v>3057</v>
      </c>
      <c r="D512" s="1852" t="s">
        <v>3058</v>
      </c>
      <c r="E512" s="1852" t="s">
        <v>3059</v>
      </c>
      <c r="F512" s="1852" t="s">
        <v>2375</v>
      </c>
      <c r="G512" s="1852" t="s">
        <v>3060</v>
      </c>
      <c r="H512" s="1852" t="s">
        <v>28</v>
      </c>
      <c r="I512" s="1852" t="s">
        <v>1658</v>
      </c>
    </row>
    <row customHeight="1" ht="11.25">
      <c r="A513" s="1852" t="s">
        <v>2288</v>
      </c>
      <c r="B513" s="1852" t="s">
        <v>16</v>
      </c>
      <c r="C513" s="1852" t="s">
        <v>3061</v>
      </c>
      <c r="D513" s="1852" t="s">
        <v>3062</v>
      </c>
      <c r="E513" s="1852" t="s">
        <v>3063</v>
      </c>
      <c r="F513" s="1852" t="s">
        <v>2342</v>
      </c>
      <c r="G513" s="1852" t="s">
        <v>3053</v>
      </c>
      <c r="H513" s="1852" t="s">
        <v>28</v>
      </c>
      <c r="I513" s="1852" t="s">
        <v>1658</v>
      </c>
    </row>
    <row customHeight="1" ht="11.25">
      <c r="A514" s="1852" t="s">
        <v>2288</v>
      </c>
      <c r="B514" s="1852" t="s">
        <v>16</v>
      </c>
      <c r="C514" s="1852" t="s">
        <v>3064</v>
      </c>
      <c r="D514" s="1852" t="s">
        <v>3065</v>
      </c>
      <c r="E514" s="1852" t="s">
        <v>3066</v>
      </c>
      <c r="F514" s="1852" t="s">
        <v>3067</v>
      </c>
      <c r="G514" s="1852" t="s">
        <v>3068</v>
      </c>
      <c r="H514" s="1852" t="s">
        <v>28</v>
      </c>
      <c r="I514" s="1852" t="s">
        <v>1658</v>
      </c>
    </row>
    <row customHeight="1" ht="11.25">
      <c r="A515" s="1852" t="s">
        <v>2288</v>
      </c>
      <c r="B515" s="1852" t="s">
        <v>16</v>
      </c>
      <c r="C515" s="1852" t="s">
        <v>3069</v>
      </c>
      <c r="D515" s="1852" t="s">
        <v>3070</v>
      </c>
      <c r="E515" s="1852" t="s">
        <v>3071</v>
      </c>
      <c r="F515" s="1852" t="s">
        <v>2324</v>
      </c>
      <c r="G515" s="1852" t="s">
        <v>3072</v>
      </c>
      <c r="H515" s="1852" t="s">
        <v>28</v>
      </c>
      <c r="I515" s="1852" t="s">
        <v>1658</v>
      </c>
    </row>
    <row customHeight="1" ht="11.25">
      <c r="A516" s="1852" t="s">
        <v>2288</v>
      </c>
      <c r="B516" s="1852" t="s">
        <v>16</v>
      </c>
      <c r="C516" s="1852" t="s">
        <v>3073</v>
      </c>
      <c r="D516" s="1852" t="s">
        <v>3070</v>
      </c>
      <c r="E516" s="1852" t="s">
        <v>3071</v>
      </c>
      <c r="F516" s="1852" t="s">
        <v>3074</v>
      </c>
      <c r="G516" s="1852" t="s">
        <v>3072</v>
      </c>
      <c r="H516" s="1852" t="s">
        <v>28</v>
      </c>
      <c r="I516" s="1852" t="s">
        <v>1658</v>
      </c>
    </row>
    <row customHeight="1" ht="11.25">
      <c r="A517" s="1852" t="s">
        <v>2288</v>
      </c>
      <c r="B517" s="1852" t="s">
        <v>16</v>
      </c>
      <c r="C517" s="1852" t="s">
        <v>3075</v>
      </c>
      <c r="D517" s="1852" t="s">
        <v>3076</v>
      </c>
      <c r="E517" s="1852" t="s">
        <v>3077</v>
      </c>
      <c r="F517" s="1852" t="s">
        <v>2328</v>
      </c>
      <c r="G517" s="1852" t="s">
        <v>3078</v>
      </c>
      <c r="H517" s="1852" t="s">
        <v>28</v>
      </c>
      <c r="I517" s="1852" t="s">
        <v>1658</v>
      </c>
    </row>
    <row customHeight="1" ht="11.25">
      <c r="A518" s="1852" t="s">
        <v>2288</v>
      </c>
      <c r="B518" s="1852" t="s">
        <v>16</v>
      </c>
      <c r="C518" s="1852" t="s">
        <v>3079</v>
      </c>
      <c r="D518" s="1852" t="s">
        <v>3080</v>
      </c>
      <c r="E518" s="1852" t="s">
        <v>3081</v>
      </c>
      <c r="F518" s="1852" t="s">
        <v>2319</v>
      </c>
      <c r="G518" s="1852" t="s">
        <v>3082</v>
      </c>
      <c r="H518" s="1852" t="s">
        <v>28</v>
      </c>
      <c r="I518" s="1852" t="s">
        <v>1658</v>
      </c>
    </row>
    <row customHeight="1" ht="11.25">
      <c r="A519" s="1852" t="s">
        <v>2288</v>
      </c>
      <c r="B519" s="1852" t="s">
        <v>16</v>
      </c>
      <c r="C519" s="1852" t="s">
        <v>3083</v>
      </c>
      <c r="D519" s="1852" t="s">
        <v>3084</v>
      </c>
      <c r="E519" s="1852" t="s">
        <v>3085</v>
      </c>
      <c r="F519" s="1852" t="s">
        <v>2370</v>
      </c>
      <c r="G519" s="1852" t="s">
        <v>28</v>
      </c>
      <c r="H519" s="1852" t="s">
        <v>28</v>
      </c>
      <c r="I519" s="1852" t="s">
        <v>1658</v>
      </c>
    </row>
    <row customHeight="1" ht="11.25">
      <c r="A520" s="1852" t="s">
        <v>2288</v>
      </c>
      <c r="B520" s="1852" t="s">
        <v>16</v>
      </c>
      <c r="C520" s="1852" t="s">
        <v>3086</v>
      </c>
      <c r="D520" s="1852" t="s">
        <v>3087</v>
      </c>
      <c r="E520" s="1852" t="s">
        <v>3088</v>
      </c>
      <c r="F520" s="1852" t="s">
        <v>2370</v>
      </c>
      <c r="G520" s="1852" t="s">
        <v>28</v>
      </c>
      <c r="H520" s="1852" t="s">
        <v>28</v>
      </c>
      <c r="I520" s="1852" t="s">
        <v>1658</v>
      </c>
    </row>
    <row customHeight="1" ht="11.25">
      <c r="A521" s="1852" t="s">
        <v>2288</v>
      </c>
      <c r="B521" s="1852" t="s">
        <v>16</v>
      </c>
      <c r="C521" s="1852" t="s">
        <v>3089</v>
      </c>
      <c r="D521" s="1852" t="s">
        <v>3090</v>
      </c>
      <c r="E521" s="1852" t="s">
        <v>3091</v>
      </c>
      <c r="F521" s="1852" t="s">
        <v>2496</v>
      </c>
      <c r="G521" s="1852" t="s">
        <v>3092</v>
      </c>
      <c r="H521" s="1852" t="s">
        <v>28</v>
      </c>
      <c r="I521" s="1852" t="s">
        <v>1658</v>
      </c>
    </row>
    <row customHeight="1" ht="11.25">
      <c r="A522" s="1852" t="s">
        <v>2288</v>
      </c>
      <c r="B522" s="1852" t="s">
        <v>16</v>
      </c>
      <c r="C522" s="1852" t="s">
        <v>3093</v>
      </c>
      <c r="D522" s="1852" t="s">
        <v>3094</v>
      </c>
      <c r="E522" s="1852" t="s">
        <v>3095</v>
      </c>
      <c r="F522" s="1852" t="s">
        <v>2328</v>
      </c>
      <c r="G522" s="1852" t="s">
        <v>28</v>
      </c>
      <c r="H522" s="1852" t="s">
        <v>28</v>
      </c>
      <c r="I522" s="1852" t="s">
        <v>1658</v>
      </c>
    </row>
    <row customHeight="1" ht="11.25">
      <c r="A523" s="1852" t="s">
        <v>2288</v>
      </c>
      <c r="B523" s="1852" t="s">
        <v>16</v>
      </c>
      <c r="C523" s="1852" t="s">
        <v>3096</v>
      </c>
      <c r="D523" s="1852" t="s">
        <v>3097</v>
      </c>
      <c r="E523" s="1852" t="s">
        <v>3098</v>
      </c>
      <c r="F523" s="1852" t="s">
        <v>2319</v>
      </c>
      <c r="G523" s="1852" t="s">
        <v>3099</v>
      </c>
      <c r="H523" s="1852" t="s">
        <v>28</v>
      </c>
      <c r="I523" s="1852" t="s">
        <v>1658</v>
      </c>
    </row>
    <row customHeight="1" ht="11.25">
      <c r="A524" s="1852" t="s">
        <v>2288</v>
      </c>
      <c r="B524" s="1852" t="s">
        <v>16</v>
      </c>
      <c r="C524" s="1852" t="s">
        <v>3100</v>
      </c>
      <c r="D524" s="1852" t="s">
        <v>3101</v>
      </c>
      <c r="E524" s="1852" t="s">
        <v>3102</v>
      </c>
      <c r="F524" s="1852" t="s">
        <v>2512</v>
      </c>
      <c r="G524" s="1852" t="s">
        <v>3103</v>
      </c>
      <c r="H524" s="1852" t="s">
        <v>28</v>
      </c>
      <c r="I524" s="1852" t="s">
        <v>1658</v>
      </c>
    </row>
    <row customHeight="1" ht="11.25">
      <c r="A525" s="1852" t="s">
        <v>2288</v>
      </c>
      <c r="B525" s="1852" t="s">
        <v>16</v>
      </c>
      <c r="C525" s="1852" t="s">
        <v>3104</v>
      </c>
      <c r="D525" s="1852" t="s">
        <v>3105</v>
      </c>
      <c r="E525" s="1852" t="s">
        <v>3106</v>
      </c>
      <c r="F525" s="1852" t="s">
        <v>3107</v>
      </c>
      <c r="G525" s="1852" t="s">
        <v>3072</v>
      </c>
      <c r="H525" s="1852" t="s">
        <v>28</v>
      </c>
      <c r="I525" s="1852" t="s">
        <v>1658</v>
      </c>
    </row>
    <row customHeight="1" ht="11.25">
      <c r="A526" s="1852" t="s">
        <v>2288</v>
      </c>
      <c r="B526" s="1852" t="s">
        <v>16</v>
      </c>
      <c r="C526" s="1852" t="s">
        <v>3108</v>
      </c>
      <c r="D526" s="1852" t="s">
        <v>3109</v>
      </c>
      <c r="E526" s="1852" t="s">
        <v>3110</v>
      </c>
      <c r="F526" s="1852" t="s">
        <v>2452</v>
      </c>
      <c r="G526" s="1852" t="s">
        <v>3111</v>
      </c>
      <c r="H526" s="1852" t="s">
        <v>28</v>
      </c>
      <c r="I526" s="1852" t="s">
        <v>1658</v>
      </c>
    </row>
    <row customHeight="1" ht="11.25">
      <c r="A527" s="1852" t="s">
        <v>2288</v>
      </c>
      <c r="B527" s="1852" t="s">
        <v>16</v>
      </c>
      <c r="C527" s="1852" t="s">
        <v>3112</v>
      </c>
      <c r="D527" s="1852" t="s">
        <v>3113</v>
      </c>
      <c r="E527" s="1852" t="s">
        <v>3114</v>
      </c>
      <c r="F527" s="1852" t="s">
        <v>2370</v>
      </c>
      <c r="G527" s="1852" t="s">
        <v>28</v>
      </c>
      <c r="H527" s="1852" t="s">
        <v>28</v>
      </c>
      <c r="I527" s="1852" t="s">
        <v>1658</v>
      </c>
    </row>
    <row customHeight="1" ht="11.25">
      <c r="A528" s="1852" t="s">
        <v>2288</v>
      </c>
      <c r="B528" s="1852" t="s">
        <v>16</v>
      </c>
      <c r="C528" s="1852" t="s">
        <v>3115</v>
      </c>
      <c r="D528" s="1852" t="s">
        <v>3113</v>
      </c>
      <c r="E528" s="1852" t="s">
        <v>3114</v>
      </c>
      <c r="F528" s="1852" t="s">
        <v>2696</v>
      </c>
      <c r="G528" s="1852" t="s">
        <v>3116</v>
      </c>
      <c r="H528" s="1852" t="s">
        <v>28</v>
      </c>
      <c r="I528" s="1852" t="s">
        <v>1658</v>
      </c>
    </row>
    <row customHeight="1" ht="11.25">
      <c r="A529" s="1852" t="s">
        <v>2288</v>
      </c>
      <c r="B529" s="1852" t="s">
        <v>16</v>
      </c>
      <c r="C529" s="1852" t="s">
        <v>3117</v>
      </c>
      <c r="D529" s="1852" t="s">
        <v>3118</v>
      </c>
      <c r="E529" s="1852" t="s">
        <v>3119</v>
      </c>
      <c r="F529" s="1852" t="s">
        <v>2519</v>
      </c>
      <c r="G529" s="1852" t="s">
        <v>28</v>
      </c>
      <c r="H529" s="1852" t="s">
        <v>28</v>
      </c>
      <c r="I529" s="1852" t="s">
        <v>1658</v>
      </c>
    </row>
    <row customHeight="1" ht="11.25">
      <c r="A530" s="1852" t="s">
        <v>2288</v>
      </c>
      <c r="B530" s="1852" t="s">
        <v>16</v>
      </c>
      <c r="C530" s="1852" t="s">
        <v>3120</v>
      </c>
      <c r="D530" s="1852" t="s">
        <v>3121</v>
      </c>
      <c r="E530" s="1852" t="s">
        <v>3122</v>
      </c>
      <c r="F530" s="1852" t="s">
        <v>2370</v>
      </c>
      <c r="G530" s="1852" t="s">
        <v>3123</v>
      </c>
      <c r="H530" s="1852" t="s">
        <v>28</v>
      </c>
      <c r="I530" s="1852" t="s">
        <v>1658</v>
      </c>
    </row>
    <row customHeight="1" ht="11.25">
      <c r="A531" s="1852" t="s">
        <v>2288</v>
      </c>
      <c r="B531" s="1852" t="s">
        <v>16</v>
      </c>
      <c r="C531" s="1852" t="s">
        <v>3124</v>
      </c>
      <c r="D531" s="1852" t="s">
        <v>3121</v>
      </c>
      <c r="E531" s="1852" t="s">
        <v>3122</v>
      </c>
      <c r="F531" s="1852" t="s">
        <v>2319</v>
      </c>
      <c r="G531" s="1852" t="s">
        <v>28</v>
      </c>
      <c r="H531" s="1852" t="s">
        <v>28</v>
      </c>
      <c r="I531" s="1852" t="s">
        <v>1658</v>
      </c>
    </row>
    <row customHeight="1" ht="11.25">
      <c r="A532" s="1852" t="s">
        <v>2288</v>
      </c>
      <c r="B532" s="1852" t="s">
        <v>16</v>
      </c>
      <c r="C532" s="1852" t="s">
        <v>3125</v>
      </c>
      <c r="D532" s="1852" t="s">
        <v>3126</v>
      </c>
      <c r="E532" s="1852" t="s">
        <v>3127</v>
      </c>
      <c r="F532" s="1852" t="s">
        <v>2474</v>
      </c>
      <c r="G532" s="1852" t="s">
        <v>3128</v>
      </c>
      <c r="H532" s="1852" t="s">
        <v>28</v>
      </c>
      <c r="I532" s="1852" t="s">
        <v>1658</v>
      </c>
    </row>
    <row customHeight="1" ht="11.25">
      <c r="A533" s="1852" t="s">
        <v>2288</v>
      </c>
      <c r="B533" s="1852" t="s">
        <v>16</v>
      </c>
      <c r="C533" s="1852" t="s">
        <v>3129</v>
      </c>
      <c r="D533" s="1852" t="s">
        <v>3130</v>
      </c>
      <c r="E533" s="1852" t="s">
        <v>3131</v>
      </c>
      <c r="F533" s="1852" t="s">
        <v>2530</v>
      </c>
      <c r="G533" s="1852" t="s">
        <v>3132</v>
      </c>
      <c r="H533" s="1852" t="s">
        <v>28</v>
      </c>
      <c r="I533" s="1852" t="s">
        <v>1658</v>
      </c>
    </row>
    <row customHeight="1" ht="11.25">
      <c r="A534" s="1852" t="s">
        <v>2288</v>
      </c>
      <c r="B534" s="1852" t="s">
        <v>16</v>
      </c>
      <c r="C534" s="1852" t="s">
        <v>3133</v>
      </c>
      <c r="D534" s="1852" t="s">
        <v>3134</v>
      </c>
      <c r="E534" s="1852" t="s">
        <v>3135</v>
      </c>
      <c r="F534" s="1852" t="s">
        <v>2530</v>
      </c>
      <c r="G534" s="1852" t="s">
        <v>28</v>
      </c>
      <c r="H534" s="1852" t="s">
        <v>28</v>
      </c>
      <c r="I534" s="1852" t="s">
        <v>1658</v>
      </c>
    </row>
    <row customHeight="1" ht="11.25">
      <c r="A535" s="1852" t="s">
        <v>2288</v>
      </c>
      <c r="B535" s="1852" t="s">
        <v>16</v>
      </c>
      <c r="C535" s="1852" t="s">
        <v>3136</v>
      </c>
      <c r="D535" s="1852" t="s">
        <v>3137</v>
      </c>
      <c r="E535" s="1852" t="s">
        <v>3138</v>
      </c>
      <c r="F535" s="1852" t="s">
        <v>2358</v>
      </c>
      <c r="G535" s="1852" t="s">
        <v>28</v>
      </c>
      <c r="H535" s="1852" t="s">
        <v>28</v>
      </c>
      <c r="I535" s="1852" t="s">
        <v>1658</v>
      </c>
    </row>
    <row customHeight="1" ht="11.25">
      <c r="A536" s="1852" t="s">
        <v>2288</v>
      </c>
      <c r="B536" s="1852" t="s">
        <v>16</v>
      </c>
      <c r="C536" s="1852" t="s">
        <v>28</v>
      </c>
      <c r="D536" s="1852" t="s">
        <v>2861</v>
      </c>
      <c r="E536" s="1852" t="s">
        <v>2862</v>
      </c>
      <c r="F536" s="1852" t="s">
        <v>2370</v>
      </c>
      <c r="G536" s="1852" t="s">
        <v>28</v>
      </c>
      <c r="H536" s="1852" t="s">
        <v>28</v>
      </c>
      <c r="I536" s="1852" t="s">
        <v>1658</v>
      </c>
    </row>
    <row customHeight="1" ht="11.25">
      <c r="A537" s="1852" t="s">
        <v>2288</v>
      </c>
      <c r="B537" s="1852" t="s">
        <v>16</v>
      </c>
      <c r="C537" s="1852" t="s">
        <v>28</v>
      </c>
      <c r="D537" s="1852" t="s">
        <v>2863</v>
      </c>
      <c r="E537" s="1852" t="s">
        <v>2864</v>
      </c>
      <c r="F537" s="1852" t="s">
        <v>2366</v>
      </c>
      <c r="G537" s="1852" t="s">
        <v>28</v>
      </c>
      <c r="H537" s="1852" t="s">
        <v>28</v>
      </c>
      <c r="I537" s="1852" t="s">
        <v>1658</v>
      </c>
    </row>
    <row customHeight="1" ht="11.25">
      <c r="A538" s="1852" t="s">
        <v>2288</v>
      </c>
      <c r="B538" s="1852" t="s">
        <v>16</v>
      </c>
      <c r="C538" s="1852" t="s">
        <v>2868</v>
      </c>
      <c r="D538" s="1852" t="s">
        <v>2869</v>
      </c>
      <c r="E538" s="1852" t="s">
        <v>2870</v>
      </c>
      <c r="F538" s="1852" t="s">
        <v>2296</v>
      </c>
      <c r="G538" s="1852" t="s">
        <v>28</v>
      </c>
      <c r="H538" s="1852" t="s">
        <v>28</v>
      </c>
      <c r="I538" s="1852" t="s">
        <v>1658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119E6-6A2A-DE2F-1313-0.2F46ABAC}"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3139</v>
      </c>
      <c r="B1" s="66" t="s">
        <v>3140</v>
      </c>
      <c r="C1" s="66" t="s">
        <v>3141</v>
      </c>
      <c r="D1" s="66" t="s">
        <v>3142</v>
      </c>
      <c r="E1" s="64" t="s">
        <v>3143</v>
      </c>
      <c r="F1" s="64" t="s">
        <v>3144</v>
      </c>
      <c r="G1" s="64" t="s">
        <v>3145</v>
      </c>
    </row>
    <row customHeight="1" ht="11.25">
      <c r="A2" s="375" t="s">
        <v>16</v>
      </c>
      <c r="B2" s="0" t="s">
        <v>101</v>
      </c>
      <c r="C2" s="0" t="s">
        <v>3146</v>
      </c>
      <c r="D2" s="0" t="s">
        <v>102</v>
      </c>
      <c r="E2" s="0" t="s">
        <v>103</v>
      </c>
      <c r="F2" s="0" t="s">
        <v>3147</v>
      </c>
      <c r="G2" s="0" t="s">
        <v>100</v>
      </c>
    </row>
    <row customHeight="1" ht="11.25">
      <c r="A3" s="375" t="s">
        <v>16</v>
      </c>
      <c r="B3" s="0" t="s">
        <v>101</v>
      </c>
      <c r="C3" s="0" t="s">
        <v>3146</v>
      </c>
      <c r="D3" s="0" t="s">
        <v>101</v>
      </c>
      <c r="E3" s="0" t="s">
        <v>3146</v>
      </c>
      <c r="F3" s="0" t="s">
        <v>3148</v>
      </c>
      <c r="G3" s="0" t="s">
        <v>105</v>
      </c>
    </row>
    <row customHeight="1" ht="11.25">
      <c r="A4" s="375" t="s">
        <v>16</v>
      </c>
      <c r="B4" s="0" t="s">
        <v>101</v>
      </c>
      <c r="C4" s="0" t="s">
        <v>3146</v>
      </c>
      <c r="D4" s="0" t="s">
        <v>108</v>
      </c>
      <c r="E4" s="0" t="s">
        <v>109</v>
      </c>
      <c r="F4" s="0" t="s">
        <v>3149</v>
      </c>
      <c r="G4" s="0" t="s">
        <v>91</v>
      </c>
    </row>
    <row customHeight="1" ht="11.25">
      <c r="A5" s="375" t="s">
        <v>16</v>
      </c>
      <c r="B5" s="0" t="s">
        <v>101</v>
      </c>
      <c r="C5" s="0" t="s">
        <v>3146</v>
      </c>
      <c r="D5" s="0" t="s">
        <v>111</v>
      </c>
      <c r="E5" s="0" t="s">
        <v>112</v>
      </c>
      <c r="F5" s="0" t="s">
        <v>3149</v>
      </c>
      <c r="G5" s="0" t="s">
        <v>92</v>
      </c>
    </row>
    <row customHeight="1" ht="11.25">
      <c r="A6" s="375" t="s">
        <v>16</v>
      </c>
      <c r="B6" s="0" t="s">
        <v>101</v>
      </c>
      <c r="C6" s="0" t="s">
        <v>3146</v>
      </c>
      <c r="D6" s="0" t="s">
        <v>3150</v>
      </c>
      <c r="E6" s="0" t="s">
        <v>3151</v>
      </c>
      <c r="F6" s="0" t="s">
        <v>3149</v>
      </c>
      <c r="G6" s="0" t="s">
        <v>122</v>
      </c>
    </row>
    <row customHeight="1" ht="11.25">
      <c r="A7" s="375" t="s">
        <v>16</v>
      </c>
      <c r="B7" s="0" t="s">
        <v>101</v>
      </c>
      <c r="C7" s="0" t="s">
        <v>3146</v>
      </c>
      <c r="D7" s="0" t="s">
        <v>114</v>
      </c>
      <c r="E7" s="0" t="s">
        <v>115</v>
      </c>
      <c r="F7" s="0" t="s">
        <v>3149</v>
      </c>
      <c r="G7" s="0" t="s">
        <v>93</v>
      </c>
    </row>
    <row customHeight="1" ht="11.25">
      <c r="A8" s="375" t="s">
        <v>16</v>
      </c>
      <c r="B8" s="0" t="s">
        <v>101</v>
      </c>
      <c r="C8" s="0" t="s">
        <v>3146</v>
      </c>
      <c r="D8" s="0" t="s">
        <v>3152</v>
      </c>
      <c r="E8" s="0" t="s">
        <v>3153</v>
      </c>
      <c r="F8" s="0" t="s">
        <v>3149</v>
      </c>
      <c r="G8" s="0" t="s">
        <v>94</v>
      </c>
    </row>
    <row customHeight="1" ht="11.25">
      <c r="A9" s="375" t="s">
        <v>16</v>
      </c>
      <c r="B9" s="0" t="s">
        <v>101</v>
      </c>
      <c r="C9" s="0" t="s">
        <v>3146</v>
      </c>
      <c r="D9" s="0" t="s">
        <v>3154</v>
      </c>
      <c r="E9" s="0" t="s">
        <v>3155</v>
      </c>
      <c r="F9" s="0" t="s">
        <v>3149</v>
      </c>
      <c r="G9" s="0" t="s">
        <v>123</v>
      </c>
    </row>
    <row customHeight="1" ht="11.25">
      <c r="A10" s="375" t="s">
        <v>16</v>
      </c>
      <c r="B10" s="0" t="s">
        <v>3156</v>
      </c>
      <c r="C10" s="0" t="s">
        <v>3157</v>
      </c>
      <c r="D10" s="0" t="s">
        <v>3156</v>
      </c>
      <c r="E10" s="0" t="s">
        <v>3157</v>
      </c>
      <c r="F10" s="0" t="s">
        <v>3148</v>
      </c>
      <c r="G10" s="0" t="s">
        <v>159</v>
      </c>
    </row>
    <row customHeight="1" ht="11.25">
      <c r="A11" s="375" t="s">
        <v>16</v>
      </c>
      <c r="B11" s="0" t="s">
        <v>3156</v>
      </c>
      <c r="C11" s="0" t="s">
        <v>3157</v>
      </c>
      <c r="D11" s="0" t="s">
        <v>3158</v>
      </c>
      <c r="E11" s="0" t="s">
        <v>3159</v>
      </c>
      <c r="F11" s="0" t="s">
        <v>3147</v>
      </c>
      <c r="G11" s="0" t="s">
        <v>160</v>
      </c>
    </row>
    <row customHeight="1" ht="11.25">
      <c r="A12" s="375" t="s">
        <v>16</v>
      </c>
      <c r="B12" s="0" t="s">
        <v>3156</v>
      </c>
      <c r="C12" s="0" t="s">
        <v>3157</v>
      </c>
      <c r="D12" s="0" t="s">
        <v>3160</v>
      </c>
      <c r="E12" s="0" t="s">
        <v>3161</v>
      </c>
      <c r="F12" s="0" t="s">
        <v>3147</v>
      </c>
      <c r="G12" s="0" t="s">
        <v>161</v>
      </c>
    </row>
    <row customHeight="1" ht="11.25">
      <c r="A13" s="375" t="s">
        <v>16</v>
      </c>
      <c r="B13" s="0" t="s">
        <v>3156</v>
      </c>
      <c r="C13" s="0" t="s">
        <v>3157</v>
      </c>
      <c r="D13" s="0" t="s">
        <v>3162</v>
      </c>
      <c r="E13" s="0" t="s">
        <v>3163</v>
      </c>
      <c r="F13" s="0" t="s">
        <v>3149</v>
      </c>
      <c r="G13" s="0" t="s">
        <v>162</v>
      </c>
    </row>
    <row customHeight="1" ht="11.25">
      <c r="A14" s="375" t="s">
        <v>16</v>
      </c>
      <c r="B14" s="0" t="s">
        <v>3156</v>
      </c>
      <c r="C14" s="0" t="s">
        <v>3157</v>
      </c>
      <c r="D14" s="0" t="s">
        <v>3164</v>
      </c>
      <c r="E14" s="0" t="s">
        <v>3165</v>
      </c>
      <c r="F14" s="0" t="s">
        <v>3149</v>
      </c>
      <c r="G14" s="0" t="s">
        <v>163</v>
      </c>
    </row>
    <row customHeight="1" ht="11.25">
      <c r="A15" s="375" t="s">
        <v>16</v>
      </c>
      <c r="B15" s="0" t="s">
        <v>3156</v>
      </c>
      <c r="C15" s="0" t="s">
        <v>3157</v>
      </c>
      <c r="D15" s="0" t="s">
        <v>3166</v>
      </c>
      <c r="E15" s="0" t="s">
        <v>3167</v>
      </c>
      <c r="F15" s="0" t="s">
        <v>3149</v>
      </c>
      <c r="G15" s="0" t="s">
        <v>164</v>
      </c>
    </row>
    <row customHeight="1" ht="11.25">
      <c r="A16" s="375" t="s">
        <v>16</v>
      </c>
      <c r="B16" s="0" t="s">
        <v>3156</v>
      </c>
      <c r="C16" s="0" t="s">
        <v>3157</v>
      </c>
      <c r="D16" s="0" t="s">
        <v>3168</v>
      </c>
      <c r="E16" s="0" t="s">
        <v>3169</v>
      </c>
      <c r="F16" s="0" t="s">
        <v>3149</v>
      </c>
      <c r="G16" s="0" t="s">
        <v>1501</v>
      </c>
    </row>
    <row customHeight="1" ht="11.25">
      <c r="A17" s="375" t="s">
        <v>16</v>
      </c>
      <c r="B17" s="0" t="s">
        <v>3170</v>
      </c>
      <c r="C17" s="0" t="s">
        <v>3171</v>
      </c>
      <c r="D17" s="0" t="s">
        <v>3170</v>
      </c>
      <c r="E17" s="0" t="s">
        <v>3171</v>
      </c>
      <c r="F17" s="0" t="s">
        <v>3172</v>
      </c>
      <c r="G17" s="0" t="s">
        <v>1507</v>
      </c>
    </row>
    <row customHeight="1" ht="11.25">
      <c r="A18" s="375" t="s">
        <v>16</v>
      </c>
      <c r="B18" s="0" t="s">
        <v>3173</v>
      </c>
      <c r="C18" s="0" t="s">
        <v>3174</v>
      </c>
      <c r="D18" s="0" t="s">
        <v>3175</v>
      </c>
      <c r="E18" s="0" t="s">
        <v>3176</v>
      </c>
      <c r="F18" s="0" t="s">
        <v>3149</v>
      </c>
      <c r="G18" s="0" t="s">
        <v>1519</v>
      </c>
    </row>
    <row customHeight="1" ht="11.25">
      <c r="A19" s="375" t="s">
        <v>16</v>
      </c>
      <c r="B19" s="0" t="s">
        <v>3173</v>
      </c>
      <c r="C19" s="0" t="s">
        <v>3174</v>
      </c>
      <c r="D19" s="0" t="s">
        <v>3173</v>
      </c>
      <c r="E19" s="0" t="s">
        <v>3174</v>
      </c>
      <c r="F19" s="0" t="s">
        <v>3148</v>
      </c>
      <c r="G19" s="0" t="s">
        <v>1533</v>
      </c>
    </row>
    <row customHeight="1" ht="11.25">
      <c r="A20" s="375" t="s">
        <v>16</v>
      </c>
      <c r="B20" s="0" t="s">
        <v>3173</v>
      </c>
      <c r="C20" s="0" t="s">
        <v>3174</v>
      </c>
      <c r="D20" s="0" t="s">
        <v>3177</v>
      </c>
      <c r="E20" s="0" t="s">
        <v>3178</v>
      </c>
      <c r="F20" s="0" t="s">
        <v>3147</v>
      </c>
      <c r="G20" s="0" t="s">
        <v>1545</v>
      </c>
    </row>
    <row customHeight="1" ht="11.25">
      <c r="A21" s="375" t="s">
        <v>16</v>
      </c>
      <c r="B21" s="0" t="s">
        <v>3173</v>
      </c>
      <c r="C21" s="0" t="s">
        <v>3174</v>
      </c>
      <c r="D21" s="0" t="s">
        <v>3179</v>
      </c>
      <c r="E21" s="0" t="s">
        <v>3180</v>
      </c>
      <c r="F21" s="0" t="s">
        <v>3147</v>
      </c>
      <c r="G21" s="0" t="s">
        <v>1554</v>
      </c>
    </row>
    <row customHeight="1" ht="11.25">
      <c r="A22" s="375" t="s">
        <v>16</v>
      </c>
      <c r="B22" s="0" t="s">
        <v>3173</v>
      </c>
      <c r="C22" s="0" t="s">
        <v>3174</v>
      </c>
      <c r="D22" s="0" t="s">
        <v>3181</v>
      </c>
      <c r="E22" s="0" t="s">
        <v>3182</v>
      </c>
      <c r="F22" s="0" t="s">
        <v>3149</v>
      </c>
      <c r="G22" s="0" t="s">
        <v>1570</v>
      </c>
    </row>
    <row customHeight="1" ht="11.25">
      <c r="A23" s="375" t="s">
        <v>16</v>
      </c>
      <c r="B23" s="0" t="s">
        <v>3173</v>
      </c>
      <c r="C23" s="0" t="s">
        <v>3174</v>
      </c>
      <c r="D23" s="0" t="s">
        <v>3183</v>
      </c>
      <c r="E23" s="0" t="s">
        <v>3184</v>
      </c>
      <c r="F23" s="0" t="s">
        <v>3147</v>
      </c>
      <c r="G23" s="0" t="s">
        <v>1577</v>
      </c>
    </row>
    <row customHeight="1" ht="11.25">
      <c r="A24" s="375" t="s">
        <v>16</v>
      </c>
      <c r="B24" s="0" t="s">
        <v>3173</v>
      </c>
      <c r="C24" s="0" t="s">
        <v>3174</v>
      </c>
      <c r="D24" s="0" t="s">
        <v>3185</v>
      </c>
      <c r="E24" s="0" t="s">
        <v>3186</v>
      </c>
      <c r="F24" s="0" t="s">
        <v>3147</v>
      </c>
      <c r="G24" s="0" t="s">
        <v>1585</v>
      </c>
    </row>
    <row customHeight="1" ht="11.25">
      <c r="A25" s="375" t="s">
        <v>16</v>
      </c>
      <c r="B25" s="0" t="s">
        <v>3173</v>
      </c>
      <c r="C25" s="0" t="s">
        <v>3174</v>
      </c>
      <c r="D25" s="0" t="s">
        <v>3187</v>
      </c>
      <c r="E25" s="0" t="s">
        <v>3188</v>
      </c>
      <c r="F25" s="0" t="s">
        <v>3147</v>
      </c>
      <c r="G25" s="0" t="s">
        <v>1592</v>
      </c>
    </row>
    <row customHeight="1" ht="11.25">
      <c r="A26" s="375" t="s">
        <v>16</v>
      </c>
      <c r="B26" s="0" t="s">
        <v>3173</v>
      </c>
      <c r="C26" s="0" t="s">
        <v>3174</v>
      </c>
      <c r="D26" s="0" t="s">
        <v>3189</v>
      </c>
      <c r="E26" s="0" t="s">
        <v>3190</v>
      </c>
      <c r="F26" s="0" t="s">
        <v>3149</v>
      </c>
      <c r="G26" s="0" t="s">
        <v>1596</v>
      </c>
    </row>
    <row customHeight="1" ht="11.25">
      <c r="A27" s="375" t="s">
        <v>16</v>
      </c>
      <c r="B27" s="0" t="s">
        <v>3173</v>
      </c>
      <c r="C27" s="0" t="s">
        <v>3174</v>
      </c>
      <c r="D27" s="0" t="s">
        <v>3191</v>
      </c>
      <c r="E27" s="0" t="s">
        <v>3192</v>
      </c>
      <c r="F27" s="0" t="s">
        <v>3149</v>
      </c>
      <c r="G27" s="0" t="s">
        <v>1601</v>
      </c>
    </row>
    <row customHeight="1" ht="11.25">
      <c r="A28" s="375" t="s">
        <v>16</v>
      </c>
      <c r="B28" s="0" t="s">
        <v>3173</v>
      </c>
      <c r="C28" s="0" t="s">
        <v>3174</v>
      </c>
      <c r="D28" s="0" t="s">
        <v>3193</v>
      </c>
      <c r="E28" s="0" t="s">
        <v>3194</v>
      </c>
      <c r="F28" s="0" t="s">
        <v>3149</v>
      </c>
      <c r="G28" s="0" t="s">
        <v>1609</v>
      </c>
    </row>
    <row customHeight="1" ht="11.25">
      <c r="A29" s="375" t="s">
        <v>16</v>
      </c>
      <c r="B29" s="0" t="s">
        <v>3195</v>
      </c>
      <c r="C29" s="0" t="s">
        <v>3196</v>
      </c>
      <c r="D29" s="0" t="s">
        <v>3195</v>
      </c>
      <c r="E29" s="0" t="s">
        <v>3196</v>
      </c>
      <c r="F29" s="0" t="s">
        <v>3172</v>
      </c>
      <c r="G29" s="0" t="s">
        <v>1611</v>
      </c>
    </row>
    <row customHeight="1" ht="11.25">
      <c r="A30" s="375" t="s">
        <v>16</v>
      </c>
      <c r="B30" s="0" t="s">
        <v>3197</v>
      </c>
      <c r="C30" s="0" t="s">
        <v>3198</v>
      </c>
      <c r="D30" s="0" t="s">
        <v>3197</v>
      </c>
      <c r="E30" s="0" t="s">
        <v>3198</v>
      </c>
      <c r="F30" s="0" t="s">
        <v>3172</v>
      </c>
      <c r="G30" s="0" t="s">
        <v>1614</v>
      </c>
    </row>
    <row customHeight="1" ht="11.25">
      <c r="A31" s="375" t="s">
        <v>16</v>
      </c>
      <c r="B31" s="0" t="s">
        <v>3199</v>
      </c>
      <c r="C31" s="0" t="s">
        <v>3200</v>
      </c>
      <c r="D31" s="0" t="s">
        <v>3199</v>
      </c>
      <c r="E31" s="0" t="s">
        <v>3200</v>
      </c>
      <c r="F31" s="0" t="s">
        <v>3172</v>
      </c>
      <c r="G31" s="0" t="s">
        <v>1620</v>
      </c>
    </row>
    <row customHeight="1" ht="11.25">
      <c r="A32" s="375" t="s">
        <v>16</v>
      </c>
      <c r="B32" s="0" t="s">
        <v>3201</v>
      </c>
      <c r="C32" s="0" t="s">
        <v>3202</v>
      </c>
      <c r="D32" s="0" t="s">
        <v>3203</v>
      </c>
      <c r="E32" s="0" t="s">
        <v>3204</v>
      </c>
      <c r="F32" s="0" t="s">
        <v>3149</v>
      </c>
      <c r="G32" s="0" t="s">
        <v>1622</v>
      </c>
    </row>
    <row customHeight="1" ht="11.25">
      <c r="A33" s="375" t="s">
        <v>16</v>
      </c>
      <c r="B33" s="0" t="s">
        <v>3201</v>
      </c>
      <c r="C33" s="0" t="s">
        <v>3202</v>
      </c>
      <c r="D33" s="0" t="s">
        <v>3205</v>
      </c>
      <c r="E33" s="0" t="s">
        <v>3206</v>
      </c>
      <c r="F33" s="0" t="s">
        <v>3149</v>
      </c>
      <c r="G33" s="0" t="s">
        <v>1624</v>
      </c>
    </row>
    <row customHeight="1" ht="11.25">
      <c r="A34" s="375" t="s">
        <v>16</v>
      </c>
      <c r="B34" s="0" t="s">
        <v>3201</v>
      </c>
      <c r="C34" s="0" t="s">
        <v>3202</v>
      </c>
      <c r="D34" s="0" t="s">
        <v>3207</v>
      </c>
      <c r="E34" s="0" t="s">
        <v>3208</v>
      </c>
      <c r="F34" s="0" t="s">
        <v>3149</v>
      </c>
      <c r="G34" s="0" t="s">
        <v>1626</v>
      </c>
    </row>
    <row customHeight="1" ht="11.25">
      <c r="A35" s="375" t="s">
        <v>16</v>
      </c>
      <c r="B35" s="0" t="s">
        <v>3201</v>
      </c>
      <c r="C35" s="0" t="s">
        <v>3202</v>
      </c>
      <c r="D35" s="0" t="s">
        <v>3201</v>
      </c>
      <c r="E35" s="0" t="s">
        <v>3202</v>
      </c>
      <c r="F35" s="0" t="s">
        <v>3148</v>
      </c>
      <c r="G35" s="0" t="s">
        <v>1631</v>
      </c>
    </row>
    <row customHeight="1" ht="11.25">
      <c r="A36" s="375" t="s">
        <v>16</v>
      </c>
      <c r="B36" s="0" t="s">
        <v>3201</v>
      </c>
      <c r="C36" s="0" t="s">
        <v>3202</v>
      </c>
      <c r="D36" s="0" t="s">
        <v>3209</v>
      </c>
      <c r="E36" s="0" t="s">
        <v>3210</v>
      </c>
      <c r="F36" s="0" t="s">
        <v>3147</v>
      </c>
      <c r="G36" s="0" t="s">
        <v>1636</v>
      </c>
    </row>
    <row customHeight="1" ht="11.25">
      <c r="A37" s="375" t="s">
        <v>16</v>
      </c>
      <c r="B37" s="0" t="s">
        <v>3201</v>
      </c>
      <c r="C37" s="0" t="s">
        <v>3202</v>
      </c>
      <c r="D37" s="0" t="s">
        <v>3211</v>
      </c>
      <c r="E37" s="0" t="s">
        <v>3212</v>
      </c>
      <c r="F37" s="0" t="s">
        <v>3149</v>
      </c>
      <c r="G37" s="0" t="s">
        <v>1640</v>
      </c>
    </row>
    <row customHeight="1" ht="11.25">
      <c r="A38" s="375" t="s">
        <v>16</v>
      </c>
      <c r="B38" s="0" t="s">
        <v>3201</v>
      </c>
      <c r="C38" s="0" t="s">
        <v>3202</v>
      </c>
      <c r="D38" s="0" t="s">
        <v>3213</v>
      </c>
      <c r="E38" s="0" t="s">
        <v>3214</v>
      </c>
      <c r="F38" s="0" t="s">
        <v>3149</v>
      </c>
      <c r="G38" s="0" t="s">
        <v>1648</v>
      </c>
    </row>
    <row customHeight="1" ht="11.25">
      <c r="A39" s="375" t="s">
        <v>16</v>
      </c>
      <c r="B39" s="0" t="s">
        <v>3201</v>
      </c>
      <c r="C39" s="0" t="s">
        <v>3202</v>
      </c>
      <c r="D39" s="0" t="s">
        <v>3215</v>
      </c>
      <c r="E39" s="0" t="s">
        <v>3216</v>
      </c>
      <c r="F39" s="0" t="s">
        <v>3149</v>
      </c>
      <c r="G39" s="0" t="s">
        <v>1654</v>
      </c>
    </row>
    <row customHeight="1" ht="11.25">
      <c r="A40" s="375" t="s">
        <v>16</v>
      </c>
      <c r="B40" s="0" t="s">
        <v>3201</v>
      </c>
      <c r="C40" s="0" t="s">
        <v>3202</v>
      </c>
      <c r="D40" s="0" t="s">
        <v>3217</v>
      </c>
      <c r="E40" s="0" t="s">
        <v>3218</v>
      </c>
      <c r="F40" s="0" t="s">
        <v>3149</v>
      </c>
      <c r="G40" s="0" t="s">
        <v>1659</v>
      </c>
    </row>
    <row customHeight="1" ht="11.25">
      <c r="A41" s="375" t="s">
        <v>16</v>
      </c>
      <c r="B41" s="0" t="s">
        <v>3219</v>
      </c>
      <c r="C41" s="0" t="s">
        <v>3220</v>
      </c>
      <c r="D41" s="0" t="s">
        <v>3219</v>
      </c>
      <c r="E41" s="0" t="s">
        <v>3220</v>
      </c>
      <c r="F41" s="0" t="s">
        <v>3172</v>
      </c>
      <c r="G41" s="0" t="s">
        <v>1663</v>
      </c>
    </row>
    <row customHeight="1" ht="11.25">
      <c r="A42" s="375" t="s">
        <v>16</v>
      </c>
      <c r="B42" s="0" t="s">
        <v>3221</v>
      </c>
      <c r="C42" s="0" t="s">
        <v>3222</v>
      </c>
      <c r="D42" s="0" t="s">
        <v>3223</v>
      </c>
      <c r="E42" s="0" t="s">
        <v>3224</v>
      </c>
      <c r="F42" s="0" t="s">
        <v>3149</v>
      </c>
      <c r="G42" s="0" t="s">
        <v>1666</v>
      </c>
    </row>
    <row customHeight="1" ht="11.25">
      <c r="A43" s="375" t="s">
        <v>16</v>
      </c>
      <c r="B43" s="0" t="s">
        <v>3221</v>
      </c>
      <c r="C43" s="0" t="s">
        <v>3222</v>
      </c>
      <c r="D43" s="0" t="s">
        <v>3225</v>
      </c>
      <c r="E43" s="0" t="s">
        <v>3226</v>
      </c>
      <c r="F43" s="0" t="s">
        <v>3149</v>
      </c>
      <c r="G43" s="0" t="s">
        <v>1673</v>
      </c>
    </row>
    <row customHeight="1" ht="11.25">
      <c r="A44" s="375" t="s">
        <v>16</v>
      </c>
      <c r="B44" s="0" t="s">
        <v>3221</v>
      </c>
      <c r="C44" s="0" t="s">
        <v>3222</v>
      </c>
      <c r="D44" s="0" t="s">
        <v>3227</v>
      </c>
      <c r="E44" s="0" t="s">
        <v>3228</v>
      </c>
      <c r="F44" s="0" t="s">
        <v>3149</v>
      </c>
      <c r="G44" s="0" t="s">
        <v>1682</v>
      </c>
    </row>
    <row customHeight="1" ht="11.25">
      <c r="A45" s="375" t="s">
        <v>16</v>
      </c>
      <c r="B45" s="0" t="s">
        <v>3221</v>
      </c>
      <c r="C45" s="0" t="s">
        <v>3222</v>
      </c>
      <c r="D45" s="0" t="s">
        <v>3229</v>
      </c>
      <c r="E45" s="0" t="s">
        <v>3230</v>
      </c>
      <c r="F45" s="0" t="s">
        <v>3149</v>
      </c>
      <c r="G45" s="0" t="s">
        <v>1687</v>
      </c>
    </row>
    <row customHeight="1" ht="11.25">
      <c r="A46" s="375" t="s">
        <v>16</v>
      </c>
      <c r="B46" s="0" t="s">
        <v>3221</v>
      </c>
      <c r="C46" s="0" t="s">
        <v>3222</v>
      </c>
      <c r="D46" s="0" t="s">
        <v>3231</v>
      </c>
      <c r="E46" s="0" t="s">
        <v>3232</v>
      </c>
      <c r="F46" s="0" t="s">
        <v>3147</v>
      </c>
      <c r="G46" s="0" t="s">
        <v>1691</v>
      </c>
    </row>
    <row customHeight="1" ht="11.25">
      <c r="A47" s="375" t="s">
        <v>16</v>
      </c>
      <c r="B47" s="0" t="s">
        <v>3221</v>
      </c>
      <c r="C47" s="0" t="s">
        <v>3222</v>
      </c>
      <c r="D47" s="0" t="s">
        <v>3233</v>
      </c>
      <c r="E47" s="0" t="s">
        <v>3234</v>
      </c>
      <c r="F47" s="0" t="s">
        <v>3149</v>
      </c>
      <c r="G47" s="0" t="s">
        <v>1697</v>
      </c>
    </row>
    <row customHeight="1" ht="11.25">
      <c r="A48" s="375" t="s">
        <v>16</v>
      </c>
      <c r="B48" s="0" t="s">
        <v>3221</v>
      </c>
      <c r="C48" s="0" t="s">
        <v>3222</v>
      </c>
      <c r="D48" s="0" t="s">
        <v>3221</v>
      </c>
      <c r="E48" s="0" t="s">
        <v>3222</v>
      </c>
      <c r="F48" s="0" t="s">
        <v>3148</v>
      </c>
      <c r="G48" s="0" t="s">
        <v>1702</v>
      </c>
    </row>
    <row customHeight="1" ht="11.25">
      <c r="A49" s="375" t="s">
        <v>16</v>
      </c>
      <c r="B49" s="0" t="s">
        <v>3221</v>
      </c>
      <c r="C49" s="0" t="s">
        <v>3222</v>
      </c>
      <c r="D49" s="0" t="s">
        <v>3235</v>
      </c>
      <c r="E49" s="0" t="s">
        <v>3236</v>
      </c>
      <c r="F49" s="0" t="s">
        <v>3147</v>
      </c>
      <c r="G49" s="0" t="s">
        <v>1705</v>
      </c>
    </row>
    <row customHeight="1" ht="11.25">
      <c r="A50" s="375" t="s">
        <v>16</v>
      </c>
      <c r="B50" s="0" t="s">
        <v>3221</v>
      </c>
      <c r="C50" s="0" t="s">
        <v>3222</v>
      </c>
      <c r="D50" s="0" t="s">
        <v>3237</v>
      </c>
      <c r="E50" s="0" t="s">
        <v>3238</v>
      </c>
      <c r="F50" s="0" t="s">
        <v>3149</v>
      </c>
      <c r="G50" s="0" t="s">
        <v>1708</v>
      </c>
    </row>
    <row customHeight="1" ht="11.25">
      <c r="A51" s="375" t="s">
        <v>16</v>
      </c>
      <c r="B51" s="0" t="s">
        <v>3239</v>
      </c>
      <c r="C51" s="0" t="s">
        <v>3240</v>
      </c>
      <c r="D51" s="0" t="s">
        <v>3239</v>
      </c>
      <c r="E51" s="0" t="s">
        <v>3240</v>
      </c>
      <c r="F51" s="0" t="s">
        <v>3172</v>
      </c>
      <c r="G51" s="0" t="s">
        <v>1713</v>
      </c>
    </row>
    <row customHeight="1" ht="11.25">
      <c r="A52" s="375" t="s">
        <v>16</v>
      </c>
      <c r="B52" s="0" t="s">
        <v>3241</v>
      </c>
      <c r="C52" s="0" t="s">
        <v>3242</v>
      </c>
      <c r="D52" s="0" t="s">
        <v>3243</v>
      </c>
      <c r="E52" s="0" t="s">
        <v>3244</v>
      </c>
      <c r="F52" s="0" t="s">
        <v>3147</v>
      </c>
      <c r="G52" s="0" t="s">
        <v>1717</v>
      </c>
    </row>
    <row customHeight="1" ht="11.25">
      <c r="A53" s="375" t="s">
        <v>16</v>
      </c>
      <c r="B53" s="0" t="s">
        <v>3241</v>
      </c>
      <c r="C53" s="0" t="s">
        <v>3242</v>
      </c>
      <c r="D53" s="0" t="s">
        <v>3245</v>
      </c>
      <c r="E53" s="0" t="s">
        <v>3246</v>
      </c>
      <c r="F53" s="0" t="s">
        <v>3149</v>
      </c>
      <c r="G53" s="0" t="s">
        <v>1719</v>
      </c>
    </row>
    <row customHeight="1" ht="11.25">
      <c r="A54" s="375" t="s">
        <v>16</v>
      </c>
      <c r="B54" s="0" t="s">
        <v>3241</v>
      </c>
      <c r="C54" s="0" t="s">
        <v>3242</v>
      </c>
      <c r="D54" s="0" t="s">
        <v>3247</v>
      </c>
      <c r="E54" s="0" t="s">
        <v>3248</v>
      </c>
      <c r="F54" s="0" t="s">
        <v>3149</v>
      </c>
      <c r="G54" s="0" t="s">
        <v>1722</v>
      </c>
    </row>
    <row customHeight="1" ht="11.25">
      <c r="A55" s="375" t="s">
        <v>16</v>
      </c>
      <c r="B55" s="0" t="s">
        <v>3241</v>
      </c>
      <c r="C55" s="0" t="s">
        <v>3242</v>
      </c>
      <c r="D55" s="0" t="s">
        <v>3249</v>
      </c>
      <c r="E55" s="0" t="s">
        <v>3250</v>
      </c>
      <c r="F55" s="0" t="s">
        <v>3149</v>
      </c>
      <c r="G55" s="0" t="s">
        <v>1727</v>
      </c>
    </row>
    <row customHeight="1" ht="11.25">
      <c r="A56" s="375" t="s">
        <v>16</v>
      </c>
      <c r="B56" s="0" t="s">
        <v>3241</v>
      </c>
      <c r="C56" s="0" t="s">
        <v>3242</v>
      </c>
      <c r="D56" s="0" t="s">
        <v>3241</v>
      </c>
      <c r="E56" s="0" t="s">
        <v>3242</v>
      </c>
      <c r="F56" s="0" t="s">
        <v>3148</v>
      </c>
      <c r="G56" s="0" t="s">
        <v>1730</v>
      </c>
    </row>
    <row customHeight="1" ht="11.25">
      <c r="A57" s="375" t="s">
        <v>16</v>
      </c>
      <c r="B57" s="0" t="s">
        <v>3241</v>
      </c>
      <c r="C57" s="0" t="s">
        <v>3242</v>
      </c>
      <c r="D57" s="0" t="s">
        <v>3251</v>
      </c>
      <c r="E57" s="0" t="s">
        <v>3252</v>
      </c>
      <c r="F57" s="0" t="s">
        <v>3147</v>
      </c>
      <c r="G57" s="0" t="s">
        <v>1733</v>
      </c>
    </row>
    <row customHeight="1" ht="11.25">
      <c r="A58" s="375" t="s">
        <v>16</v>
      </c>
      <c r="B58" s="0" t="s">
        <v>3241</v>
      </c>
      <c r="C58" s="0" t="s">
        <v>3242</v>
      </c>
      <c r="D58" s="0" t="s">
        <v>3253</v>
      </c>
      <c r="E58" s="0" t="s">
        <v>3254</v>
      </c>
      <c r="F58" s="0" t="s">
        <v>3149</v>
      </c>
      <c r="G58" s="0" t="s">
        <v>1736</v>
      </c>
    </row>
    <row customHeight="1" ht="11.25">
      <c r="A59" s="375" t="s">
        <v>16</v>
      </c>
      <c r="B59" s="0" t="s">
        <v>3241</v>
      </c>
      <c r="C59" s="0" t="s">
        <v>3242</v>
      </c>
      <c r="D59" s="0" t="s">
        <v>3255</v>
      </c>
      <c r="E59" s="0" t="s">
        <v>3256</v>
      </c>
      <c r="F59" s="0" t="s">
        <v>3147</v>
      </c>
      <c r="G59" s="0" t="s">
        <v>1740</v>
      </c>
    </row>
    <row customHeight="1" ht="11.25">
      <c r="A60" s="375" t="s">
        <v>16</v>
      </c>
      <c r="B60" s="0" t="s">
        <v>3241</v>
      </c>
      <c r="C60" s="0" t="s">
        <v>3242</v>
      </c>
      <c r="D60" s="0" t="s">
        <v>3257</v>
      </c>
      <c r="E60" s="0" t="s">
        <v>3258</v>
      </c>
      <c r="F60" s="0" t="s">
        <v>3149</v>
      </c>
      <c r="G60" s="0" t="s">
        <v>1744</v>
      </c>
    </row>
    <row customHeight="1" ht="11.25">
      <c r="A61" s="375" t="s">
        <v>16</v>
      </c>
      <c r="B61" s="0" t="s">
        <v>3241</v>
      </c>
      <c r="C61" s="0" t="s">
        <v>3242</v>
      </c>
      <c r="D61" s="0" t="s">
        <v>3259</v>
      </c>
      <c r="E61" s="0" t="s">
        <v>3260</v>
      </c>
      <c r="F61" s="0" t="s">
        <v>3147</v>
      </c>
      <c r="G61" s="0" t="s">
        <v>3261</v>
      </c>
    </row>
    <row customHeight="1" ht="11.25">
      <c r="A62" s="375" t="s">
        <v>16</v>
      </c>
      <c r="B62" s="0" t="s">
        <v>3241</v>
      </c>
      <c r="C62" s="0" t="s">
        <v>3242</v>
      </c>
      <c r="D62" s="0" t="s">
        <v>3262</v>
      </c>
      <c r="E62" s="0" t="s">
        <v>3263</v>
      </c>
      <c r="F62" s="0" t="s">
        <v>3149</v>
      </c>
      <c r="G62" s="0" t="s">
        <v>3264</v>
      </c>
    </row>
    <row customHeight="1" ht="11.25">
      <c r="A63" s="375" t="s">
        <v>16</v>
      </c>
      <c r="B63" s="0" t="s">
        <v>3241</v>
      </c>
      <c r="C63" s="0" t="s">
        <v>3242</v>
      </c>
      <c r="D63" s="0" t="s">
        <v>3265</v>
      </c>
      <c r="E63" s="0" t="s">
        <v>3266</v>
      </c>
      <c r="F63" s="0" t="s">
        <v>3149</v>
      </c>
      <c r="G63" s="0" t="s">
        <v>3267</v>
      </c>
    </row>
    <row customHeight="1" ht="11.25">
      <c r="A64" s="375" t="s">
        <v>16</v>
      </c>
      <c r="B64" s="0" t="s">
        <v>3268</v>
      </c>
      <c r="C64" s="0" t="s">
        <v>3269</v>
      </c>
      <c r="D64" s="0" t="s">
        <v>3268</v>
      </c>
      <c r="E64" s="0" t="s">
        <v>3269</v>
      </c>
      <c r="F64" s="0" t="s">
        <v>3172</v>
      </c>
      <c r="G64" s="0" t="s">
        <v>3270</v>
      </c>
    </row>
    <row customHeight="1" ht="11.25">
      <c r="A65" s="375" t="s">
        <v>16</v>
      </c>
      <c r="B65" s="0" t="s">
        <v>3271</v>
      </c>
      <c r="C65" s="0" t="s">
        <v>3272</v>
      </c>
      <c r="D65" s="0" t="s">
        <v>3271</v>
      </c>
      <c r="E65" s="0" t="s">
        <v>3272</v>
      </c>
      <c r="F65" s="0" t="s">
        <v>3172</v>
      </c>
      <c r="G65" s="0" t="s">
        <v>3273</v>
      </c>
    </row>
    <row customHeight="1" ht="11.25">
      <c r="A66" s="375" t="s">
        <v>16</v>
      </c>
      <c r="B66" s="0" t="s">
        <v>3274</v>
      </c>
      <c r="C66" s="0" t="s">
        <v>3275</v>
      </c>
      <c r="D66" s="0" t="s">
        <v>3274</v>
      </c>
      <c r="E66" s="0" t="s">
        <v>3275</v>
      </c>
      <c r="F66" s="0" t="s">
        <v>3172</v>
      </c>
      <c r="G66" s="0" t="s">
        <v>3276</v>
      </c>
    </row>
    <row customHeight="1" ht="11.25">
      <c r="A67" s="375" t="s">
        <v>16</v>
      </c>
      <c r="B67" s="0" t="s">
        <v>3277</v>
      </c>
      <c r="C67" s="0" t="s">
        <v>3278</v>
      </c>
      <c r="D67" s="0" t="s">
        <v>3279</v>
      </c>
      <c r="E67" s="0" t="s">
        <v>3280</v>
      </c>
      <c r="F67" s="0" t="s">
        <v>3147</v>
      </c>
      <c r="G67" s="0" t="s">
        <v>2062</v>
      </c>
    </row>
    <row customHeight="1" ht="11.25">
      <c r="A68" s="375" t="s">
        <v>16</v>
      </c>
      <c r="B68" s="0" t="s">
        <v>3277</v>
      </c>
      <c r="C68" s="0" t="s">
        <v>3278</v>
      </c>
      <c r="D68" s="0" t="s">
        <v>3281</v>
      </c>
      <c r="E68" s="0" t="s">
        <v>3282</v>
      </c>
      <c r="F68" s="0" t="s">
        <v>3149</v>
      </c>
      <c r="G68" s="0" t="s">
        <v>3283</v>
      </c>
    </row>
    <row customHeight="1" ht="11.25">
      <c r="A69" s="375" t="s">
        <v>16</v>
      </c>
      <c r="B69" s="0" t="s">
        <v>3277</v>
      </c>
      <c r="C69" s="0" t="s">
        <v>3278</v>
      </c>
      <c r="D69" s="0" t="s">
        <v>3284</v>
      </c>
      <c r="E69" s="0" t="s">
        <v>3285</v>
      </c>
      <c r="F69" s="0" t="s">
        <v>3147</v>
      </c>
      <c r="G69" s="0" t="s">
        <v>2265</v>
      </c>
    </row>
    <row customHeight="1" ht="11.25">
      <c r="A70" s="375" t="s">
        <v>16</v>
      </c>
      <c r="B70" s="0" t="s">
        <v>3277</v>
      </c>
      <c r="C70" s="0" t="s">
        <v>3278</v>
      </c>
      <c r="D70" s="0" t="s">
        <v>3286</v>
      </c>
      <c r="E70" s="0" t="s">
        <v>3287</v>
      </c>
      <c r="F70" s="0" t="s">
        <v>3147</v>
      </c>
      <c r="G70" s="0" t="s">
        <v>3288</v>
      </c>
    </row>
    <row customHeight="1" ht="11.25">
      <c r="A71" s="375" t="s">
        <v>16</v>
      </c>
      <c r="B71" s="0" t="s">
        <v>3277</v>
      </c>
      <c r="C71" s="0" t="s">
        <v>3278</v>
      </c>
      <c r="D71" s="0" t="s">
        <v>3289</v>
      </c>
      <c r="E71" s="0" t="s">
        <v>3290</v>
      </c>
      <c r="F71" s="0" t="s">
        <v>3147</v>
      </c>
      <c r="G71" s="0" t="s">
        <v>3291</v>
      </c>
    </row>
    <row customHeight="1" ht="11.25">
      <c r="A72" s="375" t="s">
        <v>16</v>
      </c>
      <c r="B72" s="0" t="s">
        <v>3277</v>
      </c>
      <c r="C72" s="0" t="s">
        <v>3278</v>
      </c>
      <c r="D72" s="0" t="s">
        <v>3292</v>
      </c>
      <c r="E72" s="0" t="s">
        <v>3293</v>
      </c>
      <c r="F72" s="0" t="s">
        <v>3147</v>
      </c>
      <c r="G72" s="0" t="s">
        <v>3294</v>
      </c>
    </row>
    <row customHeight="1" ht="11.25">
      <c r="A73" s="375" t="s">
        <v>16</v>
      </c>
      <c r="B73" s="0" t="s">
        <v>3277</v>
      </c>
      <c r="C73" s="0" t="s">
        <v>3278</v>
      </c>
      <c r="D73" s="0" t="s">
        <v>3295</v>
      </c>
      <c r="E73" s="0" t="s">
        <v>3296</v>
      </c>
      <c r="F73" s="0" t="s">
        <v>3297</v>
      </c>
      <c r="G73" s="0" t="s">
        <v>3298</v>
      </c>
    </row>
    <row customHeight="1" ht="11.25">
      <c r="A74" s="375" t="s">
        <v>16</v>
      </c>
      <c r="B74" s="0" t="s">
        <v>3277</v>
      </c>
      <c r="C74" s="0" t="s">
        <v>3278</v>
      </c>
      <c r="D74" s="0" t="s">
        <v>3277</v>
      </c>
      <c r="E74" s="0" t="s">
        <v>3278</v>
      </c>
      <c r="F74" s="0" t="s">
        <v>3148</v>
      </c>
      <c r="G74" s="0" t="s">
        <v>3299</v>
      </c>
    </row>
    <row customHeight="1" ht="11.25">
      <c r="A75" s="375" t="s">
        <v>16</v>
      </c>
      <c r="B75" s="0" t="s">
        <v>3277</v>
      </c>
      <c r="C75" s="0" t="s">
        <v>3278</v>
      </c>
      <c r="D75" s="0" t="s">
        <v>3300</v>
      </c>
      <c r="E75" s="0" t="s">
        <v>3301</v>
      </c>
      <c r="F75" s="0" t="s">
        <v>3147</v>
      </c>
      <c r="G75" s="0" t="s">
        <v>3302</v>
      </c>
    </row>
    <row customHeight="1" ht="11.25">
      <c r="A76" s="375" t="s">
        <v>16</v>
      </c>
      <c r="B76" s="0" t="s">
        <v>3303</v>
      </c>
      <c r="C76" s="0" t="s">
        <v>3304</v>
      </c>
      <c r="D76" s="0" t="s">
        <v>3303</v>
      </c>
      <c r="E76" s="0" t="s">
        <v>3304</v>
      </c>
      <c r="F76" s="0" t="s">
        <v>3172</v>
      </c>
      <c r="G76" s="0" t="s">
        <v>3305</v>
      </c>
    </row>
    <row customHeight="1" ht="11.25">
      <c r="A77" s="375" t="s">
        <v>16</v>
      </c>
      <c r="B77" s="0" t="s">
        <v>3306</v>
      </c>
      <c r="C77" s="0" t="s">
        <v>3307</v>
      </c>
      <c r="D77" s="0" t="s">
        <v>3308</v>
      </c>
      <c r="E77" s="0" t="s">
        <v>3309</v>
      </c>
      <c r="F77" s="0" t="s">
        <v>3147</v>
      </c>
      <c r="G77" s="0" t="s">
        <v>3310</v>
      </c>
    </row>
    <row customHeight="1" ht="11.25">
      <c r="A78" s="375" t="s">
        <v>16</v>
      </c>
      <c r="B78" s="0" t="s">
        <v>3306</v>
      </c>
      <c r="C78" s="0" t="s">
        <v>3307</v>
      </c>
      <c r="D78" s="0" t="s">
        <v>3311</v>
      </c>
      <c r="E78" s="0" t="s">
        <v>3312</v>
      </c>
      <c r="F78" s="0" t="s">
        <v>3147</v>
      </c>
      <c r="G78" s="0" t="s">
        <v>3313</v>
      </c>
    </row>
    <row customHeight="1" ht="11.25">
      <c r="A79" s="375" t="s">
        <v>16</v>
      </c>
      <c r="B79" s="0" t="s">
        <v>3306</v>
      </c>
      <c r="C79" s="0" t="s">
        <v>3307</v>
      </c>
      <c r="D79" s="0" t="s">
        <v>3314</v>
      </c>
      <c r="E79" s="0" t="s">
        <v>3315</v>
      </c>
      <c r="F79" s="0" t="s">
        <v>3149</v>
      </c>
      <c r="G79" s="0" t="s">
        <v>3316</v>
      </c>
    </row>
    <row customHeight="1" ht="11.25">
      <c r="A80" s="375" t="s">
        <v>16</v>
      </c>
      <c r="B80" s="0" t="s">
        <v>3306</v>
      </c>
      <c r="C80" s="0" t="s">
        <v>3307</v>
      </c>
      <c r="D80" s="0" t="s">
        <v>3317</v>
      </c>
      <c r="E80" s="0" t="s">
        <v>3318</v>
      </c>
      <c r="F80" s="0" t="s">
        <v>3149</v>
      </c>
      <c r="G80" s="0" t="s">
        <v>3319</v>
      </c>
    </row>
    <row customHeight="1" ht="11.25">
      <c r="A81" s="375" t="s">
        <v>16</v>
      </c>
      <c r="B81" s="0" t="s">
        <v>3306</v>
      </c>
      <c r="C81" s="0" t="s">
        <v>3307</v>
      </c>
      <c r="D81" s="0" t="s">
        <v>3320</v>
      </c>
      <c r="E81" s="0" t="s">
        <v>3321</v>
      </c>
      <c r="F81" s="0" t="s">
        <v>3297</v>
      </c>
      <c r="G81" s="0" t="s">
        <v>3322</v>
      </c>
    </row>
    <row customHeight="1" ht="11.25">
      <c r="A82" s="375" t="s">
        <v>16</v>
      </c>
      <c r="B82" s="0" t="s">
        <v>3306</v>
      </c>
      <c r="C82" s="0" t="s">
        <v>3307</v>
      </c>
      <c r="D82" s="0" t="s">
        <v>3323</v>
      </c>
      <c r="E82" s="0" t="s">
        <v>3324</v>
      </c>
      <c r="F82" s="0" t="s">
        <v>3149</v>
      </c>
      <c r="G82" s="0" t="s">
        <v>3325</v>
      </c>
    </row>
    <row customHeight="1" ht="11.25">
      <c r="A83" s="375" t="s">
        <v>16</v>
      </c>
      <c r="B83" s="0" t="s">
        <v>3306</v>
      </c>
      <c r="C83" s="0" t="s">
        <v>3307</v>
      </c>
      <c r="D83" s="0" t="s">
        <v>3326</v>
      </c>
      <c r="E83" s="0" t="s">
        <v>3327</v>
      </c>
      <c r="F83" s="0" t="s">
        <v>3149</v>
      </c>
      <c r="G83" s="0" t="s">
        <v>3328</v>
      </c>
    </row>
    <row customHeight="1" ht="11.25">
      <c r="A84" s="375" t="s">
        <v>16</v>
      </c>
      <c r="B84" s="0" t="s">
        <v>3306</v>
      </c>
      <c r="C84" s="0" t="s">
        <v>3307</v>
      </c>
      <c r="D84" s="0" t="s">
        <v>3329</v>
      </c>
      <c r="E84" s="0" t="s">
        <v>3330</v>
      </c>
      <c r="F84" s="0" t="s">
        <v>3149</v>
      </c>
      <c r="G84" s="0" t="s">
        <v>3331</v>
      </c>
    </row>
    <row customHeight="1" ht="11.25">
      <c r="A85" s="375" t="s">
        <v>16</v>
      </c>
      <c r="B85" s="0" t="s">
        <v>3306</v>
      </c>
      <c r="C85" s="0" t="s">
        <v>3307</v>
      </c>
      <c r="D85" s="0" t="s">
        <v>3306</v>
      </c>
      <c r="E85" s="0" t="s">
        <v>3307</v>
      </c>
      <c r="F85" s="0" t="s">
        <v>3148</v>
      </c>
      <c r="G85" s="0" t="s">
        <v>3332</v>
      </c>
    </row>
    <row customHeight="1" ht="11.25">
      <c r="A86" s="375" t="s">
        <v>16</v>
      </c>
      <c r="B86" s="0" t="s">
        <v>3306</v>
      </c>
      <c r="C86" s="0" t="s">
        <v>3307</v>
      </c>
      <c r="D86" s="0" t="s">
        <v>3333</v>
      </c>
      <c r="E86" s="0" t="s">
        <v>3334</v>
      </c>
      <c r="F86" s="0" t="s">
        <v>3149</v>
      </c>
      <c r="G86" s="0" t="s">
        <v>3335</v>
      </c>
    </row>
    <row customHeight="1" ht="11.25">
      <c r="A87" s="375" t="s">
        <v>16</v>
      </c>
      <c r="B87" s="0" t="s">
        <v>3306</v>
      </c>
      <c r="C87" s="0" t="s">
        <v>3307</v>
      </c>
      <c r="D87" s="0" t="s">
        <v>3336</v>
      </c>
      <c r="E87" s="0" t="s">
        <v>3337</v>
      </c>
      <c r="F87" s="0" t="s">
        <v>3149</v>
      </c>
      <c r="G87" s="0" t="s">
        <v>3338</v>
      </c>
    </row>
    <row customHeight="1" ht="11.25">
      <c r="A88" s="375" t="s">
        <v>16</v>
      </c>
      <c r="B88" s="0" t="s">
        <v>3306</v>
      </c>
      <c r="C88" s="0" t="s">
        <v>3307</v>
      </c>
      <c r="D88" s="0" t="s">
        <v>3339</v>
      </c>
      <c r="E88" s="0" t="s">
        <v>3340</v>
      </c>
      <c r="F88" s="0" t="s">
        <v>3149</v>
      </c>
      <c r="G88" s="0" t="s">
        <v>3341</v>
      </c>
    </row>
    <row customHeight="1" ht="11.25">
      <c r="A89" s="375" t="s">
        <v>16</v>
      </c>
      <c r="B89" s="0" t="s">
        <v>3306</v>
      </c>
      <c r="C89" s="0" t="s">
        <v>3307</v>
      </c>
      <c r="D89" s="0" t="s">
        <v>3342</v>
      </c>
      <c r="E89" s="0" t="s">
        <v>3343</v>
      </c>
      <c r="F89" s="0" t="s">
        <v>3149</v>
      </c>
      <c r="G89" s="0" t="s">
        <v>3344</v>
      </c>
    </row>
    <row customHeight="1" ht="11.25">
      <c r="A90" s="375" t="s">
        <v>16</v>
      </c>
      <c r="B90" s="0" t="s">
        <v>3306</v>
      </c>
      <c r="C90" s="0" t="s">
        <v>3307</v>
      </c>
      <c r="D90" s="0" t="s">
        <v>3345</v>
      </c>
      <c r="E90" s="0" t="s">
        <v>3346</v>
      </c>
      <c r="F90" s="0" t="s">
        <v>3147</v>
      </c>
      <c r="G90" s="0" t="s">
        <v>3347</v>
      </c>
    </row>
    <row customHeight="1" ht="11.25">
      <c r="A91" s="375" t="s">
        <v>16</v>
      </c>
      <c r="B91" s="0" t="s">
        <v>3348</v>
      </c>
      <c r="C91" s="0" t="s">
        <v>3349</v>
      </c>
      <c r="D91" s="0" t="s">
        <v>3348</v>
      </c>
      <c r="E91" s="0" t="s">
        <v>3349</v>
      </c>
      <c r="F91" s="0" t="s">
        <v>3172</v>
      </c>
      <c r="G91" s="0" t="s">
        <v>3350</v>
      </c>
    </row>
    <row customHeight="1" ht="11.25">
      <c r="A92" s="375" t="s">
        <v>16</v>
      </c>
      <c r="B92" s="0" t="s">
        <v>3351</v>
      </c>
      <c r="C92" s="0" t="s">
        <v>3352</v>
      </c>
      <c r="D92" s="0" t="s">
        <v>3351</v>
      </c>
      <c r="E92" s="0" t="s">
        <v>3352</v>
      </c>
      <c r="F92" s="0" t="s">
        <v>3172</v>
      </c>
      <c r="G92" s="0" t="s">
        <v>3353</v>
      </c>
    </row>
    <row customHeight="1" ht="11.25">
      <c r="A93" s="375" t="s">
        <v>16</v>
      </c>
      <c r="B93" s="0" t="s">
        <v>3354</v>
      </c>
      <c r="C93" s="0" t="s">
        <v>3355</v>
      </c>
      <c r="D93" s="0" t="s">
        <v>3356</v>
      </c>
      <c r="E93" s="0" t="s">
        <v>3357</v>
      </c>
      <c r="F93" s="0" t="s">
        <v>3149</v>
      </c>
      <c r="G93" s="0" t="s">
        <v>3358</v>
      </c>
    </row>
    <row customHeight="1" ht="11.25">
      <c r="A94" s="375" t="s">
        <v>16</v>
      </c>
      <c r="B94" s="0" t="s">
        <v>3354</v>
      </c>
      <c r="C94" s="0" t="s">
        <v>3355</v>
      </c>
      <c r="D94" s="0" t="s">
        <v>3359</v>
      </c>
      <c r="E94" s="0" t="s">
        <v>3360</v>
      </c>
      <c r="F94" s="0" t="s">
        <v>3149</v>
      </c>
      <c r="G94" s="0" t="s">
        <v>3361</v>
      </c>
    </row>
    <row customHeight="1" ht="11.25">
      <c r="A95" s="375" t="s">
        <v>16</v>
      </c>
      <c r="B95" s="0" t="s">
        <v>3354</v>
      </c>
      <c r="C95" s="0" t="s">
        <v>3355</v>
      </c>
      <c r="D95" s="0" t="s">
        <v>3362</v>
      </c>
      <c r="E95" s="0" t="s">
        <v>3363</v>
      </c>
      <c r="F95" s="0" t="s">
        <v>3149</v>
      </c>
      <c r="G95" s="0" t="s">
        <v>3364</v>
      </c>
    </row>
    <row customHeight="1" ht="11.25">
      <c r="A96" s="375" t="s">
        <v>16</v>
      </c>
      <c r="B96" s="0" t="s">
        <v>3354</v>
      </c>
      <c r="C96" s="0" t="s">
        <v>3355</v>
      </c>
      <c r="D96" s="0" t="s">
        <v>3365</v>
      </c>
      <c r="E96" s="0" t="s">
        <v>3366</v>
      </c>
      <c r="F96" s="0" t="s">
        <v>3149</v>
      </c>
      <c r="G96" s="0" t="s">
        <v>3367</v>
      </c>
    </row>
    <row customHeight="1" ht="11.25">
      <c r="A97" s="375" t="s">
        <v>16</v>
      </c>
      <c r="B97" s="0" t="s">
        <v>3354</v>
      </c>
      <c r="C97" s="0" t="s">
        <v>3355</v>
      </c>
      <c r="D97" s="0" t="s">
        <v>3368</v>
      </c>
      <c r="E97" s="0" t="s">
        <v>3369</v>
      </c>
      <c r="F97" s="0" t="s">
        <v>3149</v>
      </c>
      <c r="G97" s="0" t="s">
        <v>3370</v>
      </c>
    </row>
    <row customHeight="1" ht="11.25">
      <c r="A98" s="375" t="s">
        <v>16</v>
      </c>
      <c r="B98" s="0" t="s">
        <v>3354</v>
      </c>
      <c r="C98" s="0" t="s">
        <v>3355</v>
      </c>
      <c r="D98" s="0" t="s">
        <v>3371</v>
      </c>
      <c r="E98" s="0" t="s">
        <v>3372</v>
      </c>
      <c r="F98" s="0" t="s">
        <v>3149</v>
      </c>
      <c r="G98" s="0" t="s">
        <v>3373</v>
      </c>
    </row>
    <row customHeight="1" ht="11.25">
      <c r="A99" s="375" t="s">
        <v>16</v>
      </c>
      <c r="B99" s="0" t="s">
        <v>3354</v>
      </c>
      <c r="C99" s="0" t="s">
        <v>3355</v>
      </c>
      <c r="D99" s="0" t="s">
        <v>3374</v>
      </c>
      <c r="E99" s="0" t="s">
        <v>3375</v>
      </c>
      <c r="F99" s="0" t="s">
        <v>3149</v>
      </c>
      <c r="G99" s="0" t="s">
        <v>3376</v>
      </c>
    </row>
    <row customHeight="1" ht="11.25">
      <c r="A100" s="375" t="s">
        <v>16</v>
      </c>
      <c r="B100" s="0" t="s">
        <v>3354</v>
      </c>
      <c r="C100" s="0" t="s">
        <v>3355</v>
      </c>
      <c r="D100" s="0" t="s">
        <v>3377</v>
      </c>
      <c r="E100" s="0" t="s">
        <v>3378</v>
      </c>
      <c r="F100" s="0" t="s">
        <v>3149</v>
      </c>
      <c r="G100" s="0" t="s">
        <v>3379</v>
      </c>
    </row>
    <row customHeight="1" ht="11.25">
      <c r="A101" s="375" t="s">
        <v>16</v>
      </c>
      <c r="B101" s="0" t="s">
        <v>3354</v>
      </c>
      <c r="C101" s="0" t="s">
        <v>3355</v>
      </c>
      <c r="D101" s="0" t="s">
        <v>3380</v>
      </c>
      <c r="E101" s="0" t="s">
        <v>3381</v>
      </c>
      <c r="F101" s="0" t="s">
        <v>3149</v>
      </c>
      <c r="G101" s="0" t="s">
        <v>3382</v>
      </c>
    </row>
    <row customHeight="1" ht="11.25">
      <c r="A102" s="375" t="s">
        <v>16</v>
      </c>
      <c r="B102" s="0" t="s">
        <v>3354</v>
      </c>
      <c r="C102" s="0" t="s">
        <v>3355</v>
      </c>
      <c r="D102" s="0" t="s">
        <v>3354</v>
      </c>
      <c r="E102" s="0" t="s">
        <v>3355</v>
      </c>
      <c r="F102" s="0" t="s">
        <v>3148</v>
      </c>
      <c r="G102" s="0" t="s">
        <v>3383</v>
      </c>
    </row>
    <row customHeight="1" ht="11.25">
      <c r="A103" s="375" t="s">
        <v>16</v>
      </c>
      <c r="B103" s="0" t="s">
        <v>3354</v>
      </c>
      <c r="C103" s="0" t="s">
        <v>3355</v>
      </c>
      <c r="D103" s="0" t="s">
        <v>3384</v>
      </c>
      <c r="E103" s="0" t="s">
        <v>3385</v>
      </c>
      <c r="F103" s="0" t="s">
        <v>3149</v>
      </c>
      <c r="G103" s="0" t="s">
        <v>3386</v>
      </c>
    </row>
    <row customHeight="1" ht="11.25">
      <c r="A104" s="375" t="s">
        <v>16</v>
      </c>
      <c r="B104" s="0" t="s">
        <v>3354</v>
      </c>
      <c r="C104" s="0" t="s">
        <v>3355</v>
      </c>
      <c r="D104" s="0" t="s">
        <v>3387</v>
      </c>
      <c r="E104" s="0" t="s">
        <v>3388</v>
      </c>
      <c r="F104" s="0" t="s">
        <v>3149</v>
      </c>
      <c r="G104" s="0" t="s">
        <v>3389</v>
      </c>
    </row>
    <row customHeight="1" ht="11.25">
      <c r="A105" s="375" t="s">
        <v>16</v>
      </c>
      <c r="B105" s="0" t="s">
        <v>3354</v>
      </c>
      <c r="C105" s="0" t="s">
        <v>3355</v>
      </c>
      <c r="D105" s="0" t="s">
        <v>3390</v>
      </c>
      <c r="E105" s="0" t="s">
        <v>3391</v>
      </c>
      <c r="F105" s="0" t="s">
        <v>3149</v>
      </c>
      <c r="G105" s="0" t="s">
        <v>3392</v>
      </c>
    </row>
    <row customHeight="1" ht="11.25">
      <c r="A106" s="375" t="s">
        <v>16</v>
      </c>
      <c r="B106" s="0" t="s">
        <v>3393</v>
      </c>
      <c r="C106" s="0" t="s">
        <v>3394</v>
      </c>
      <c r="D106" s="0" t="s">
        <v>3393</v>
      </c>
      <c r="E106" s="0" t="s">
        <v>3394</v>
      </c>
      <c r="F106" s="0" t="s">
        <v>3172</v>
      </c>
      <c r="G106" s="0" t="s">
        <v>3395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7B064-6B08-3B3A-4053-0.579B3935}"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3396</v>
      </c>
      <c r="B1" s="837" t="s">
        <v>3397</v>
      </c>
      <c r="C1" s="1161" t="s">
        <v>3398</v>
      </c>
      <c r="D1" s="837" t="s">
        <v>3399</v>
      </c>
      <c r="E1" s="837" t="s">
        <v>3400</v>
      </c>
      <c r="F1" s="1161" t="s">
        <v>3401</v>
      </c>
      <c r="G1" s="1161" t="s">
        <v>3402</v>
      </c>
      <c r="H1" s="1161" t="s">
        <v>3403</v>
      </c>
      <c r="I1" s="1161" t="s">
        <v>3404</v>
      </c>
    </row>
    <row customHeight="1" ht="11.25">
      <c r="A2" s="1693" t="s">
        <v>100</v>
      </c>
      <c r="B2" s="1693" t="s">
        <v>3405</v>
      </c>
      <c r="C2" s="1693" t="s">
        <v>28</v>
      </c>
      <c r="D2" s="1693" t="s">
        <v>3406</v>
      </c>
      <c r="E2" s="1693" t="s">
        <v>3407</v>
      </c>
      <c r="F2" s="1693" t="s">
        <v>28</v>
      </c>
      <c r="G2" s="1693" t="s">
        <v>28</v>
      </c>
      <c r="H2" s="1693" t="s">
        <v>28</v>
      </c>
      <c r="I2" s="1693" t="s">
        <v>28</v>
      </c>
    </row>
    <row customHeight="1" ht="11.25">
      <c r="A3" s="1693" t="s">
        <v>105</v>
      </c>
      <c r="B3" s="1693" t="s">
        <v>3408</v>
      </c>
      <c r="C3" s="1693" t="s">
        <v>28</v>
      </c>
      <c r="D3" s="1693" t="s">
        <v>3406</v>
      </c>
      <c r="E3" s="1693" t="s">
        <v>3409</v>
      </c>
      <c r="F3" s="1693" t="s">
        <v>28</v>
      </c>
      <c r="G3" s="1693" t="s">
        <v>28</v>
      </c>
      <c r="H3" s="1693" t="s">
        <v>28</v>
      </c>
      <c r="I3" s="1693" t="s">
        <v>28</v>
      </c>
    </row>
    <row customHeight="1" ht="11.25">
      <c r="A4" s="1693" t="s">
        <v>91</v>
      </c>
      <c r="B4" s="1693" t="s">
        <v>3410</v>
      </c>
      <c r="C4" s="1693" t="s">
        <v>28</v>
      </c>
      <c r="D4" s="1693" t="s">
        <v>3406</v>
      </c>
      <c r="E4" s="1693" t="s">
        <v>3411</v>
      </c>
      <c r="F4" s="1693" t="s">
        <v>28</v>
      </c>
      <c r="G4" s="1693" t="s">
        <v>28</v>
      </c>
      <c r="H4" s="1693" t="s">
        <v>28</v>
      </c>
      <c r="I4" s="1693" t="s">
        <v>28</v>
      </c>
    </row>
    <row customHeight="1" ht="11.25">
      <c r="A5" s="1693" t="s">
        <v>92</v>
      </c>
      <c r="B5" s="1693" t="s">
        <v>3412</v>
      </c>
      <c r="C5" s="1693" t="s">
        <v>28</v>
      </c>
      <c r="D5" s="1693" t="s">
        <v>3413</v>
      </c>
      <c r="E5" s="1693" t="s">
        <v>3409</v>
      </c>
      <c r="F5" s="1693" t="s">
        <v>28</v>
      </c>
      <c r="G5" s="1693" t="s">
        <v>28</v>
      </c>
      <c r="H5" s="1693" t="s">
        <v>28</v>
      </c>
      <c r="I5" s="1693" t="s">
        <v>28</v>
      </c>
    </row>
    <row customHeight="1" ht="11.25">
      <c r="A6" s="1693" t="s">
        <v>122</v>
      </c>
      <c r="B6" s="1693" t="s">
        <v>3414</v>
      </c>
      <c r="C6" s="1693" t="s">
        <v>28</v>
      </c>
      <c r="D6" s="1693" t="s">
        <v>3406</v>
      </c>
      <c r="E6" s="1693" t="s">
        <v>3407</v>
      </c>
      <c r="F6" s="1693" t="s">
        <v>28</v>
      </c>
      <c r="G6" s="1693" t="s">
        <v>28</v>
      </c>
      <c r="H6" s="1693" t="s">
        <v>28</v>
      </c>
      <c r="I6" s="1693" t="s">
        <v>28</v>
      </c>
    </row>
    <row customHeight="1" ht="11.25">
      <c r="A7" s="1693" t="s">
        <v>93</v>
      </c>
      <c r="B7" s="1693" t="s">
        <v>3415</v>
      </c>
      <c r="C7" s="1693" t="s">
        <v>28</v>
      </c>
      <c r="D7" s="1693" t="s">
        <v>3416</v>
      </c>
      <c r="E7" s="1693" t="s">
        <v>3417</v>
      </c>
      <c r="F7" s="1693" t="s">
        <v>28</v>
      </c>
      <c r="G7" s="1693" t="s">
        <v>28</v>
      </c>
      <c r="H7" s="1693" t="s">
        <v>28</v>
      </c>
      <c r="I7" s="1693" t="s">
        <v>28</v>
      </c>
    </row>
    <row customHeight="1" ht="11.25">
      <c r="A8" s="1693" t="s">
        <v>94</v>
      </c>
      <c r="B8" s="1693" t="s">
        <v>3418</v>
      </c>
      <c r="C8" s="1693" t="s">
        <v>28</v>
      </c>
      <c r="D8" s="1693" t="s">
        <v>3416</v>
      </c>
      <c r="E8" s="1693" t="s">
        <v>3419</v>
      </c>
      <c r="F8" s="1693" t="s">
        <v>28</v>
      </c>
      <c r="G8" s="1693" t="s">
        <v>28</v>
      </c>
      <c r="H8" s="1693" t="s">
        <v>28</v>
      </c>
      <c r="I8" s="1693" t="s">
        <v>28</v>
      </c>
    </row>
    <row customHeight="1" ht="11.25">
      <c r="A9" s="1693" t="s">
        <v>123</v>
      </c>
      <c r="B9" s="1693" t="s">
        <v>3420</v>
      </c>
      <c r="C9" s="1693" t="s">
        <v>28</v>
      </c>
      <c r="D9" s="1693" t="s">
        <v>3416</v>
      </c>
      <c r="E9" s="1693" t="s">
        <v>3419</v>
      </c>
      <c r="F9" s="1693" t="s">
        <v>28</v>
      </c>
      <c r="G9" s="1693" t="s">
        <v>28</v>
      </c>
      <c r="H9" s="1693" t="s">
        <v>28</v>
      </c>
      <c r="I9" s="1693" t="s">
        <v>28</v>
      </c>
    </row>
    <row customHeight="1" ht="11.25">
      <c r="A10" s="1693" t="s">
        <v>159</v>
      </c>
      <c r="B10" s="1693" t="s">
        <v>3421</v>
      </c>
      <c r="C10" s="1693" t="s">
        <v>28</v>
      </c>
      <c r="D10" s="1693" t="s">
        <v>3416</v>
      </c>
      <c r="E10" s="1693" t="s">
        <v>3419</v>
      </c>
      <c r="F10" s="1693" t="s">
        <v>28</v>
      </c>
      <c r="G10" s="1693" t="s">
        <v>28</v>
      </c>
      <c r="H10" s="1693" t="s">
        <v>28</v>
      </c>
      <c r="I10" s="1693" t="s">
        <v>28</v>
      </c>
    </row>
    <row customHeight="1" ht="11.25">
      <c r="A11" s="1693" t="s">
        <v>160</v>
      </c>
      <c r="B11" s="1693" t="s">
        <v>3422</v>
      </c>
      <c r="C11" s="1693" t="s">
        <v>28</v>
      </c>
      <c r="D11" s="1693" t="s">
        <v>3416</v>
      </c>
      <c r="E11" s="1693" t="s">
        <v>3419</v>
      </c>
      <c r="F11" s="1693" t="s">
        <v>28</v>
      </c>
      <c r="G11" s="1693" t="s">
        <v>28</v>
      </c>
      <c r="H11" s="1693" t="s">
        <v>28</v>
      </c>
      <c r="I11" s="1693" t="s">
        <v>28</v>
      </c>
    </row>
    <row customHeight="1" ht="11.25">
      <c r="A12" s="1693" t="s">
        <v>161</v>
      </c>
      <c r="B12" s="1693" t="s">
        <v>3423</v>
      </c>
      <c r="C12" s="1693" t="s">
        <v>28</v>
      </c>
      <c r="D12" s="1693" t="s">
        <v>3416</v>
      </c>
      <c r="E12" s="1693" t="s">
        <v>3424</v>
      </c>
      <c r="F12" s="1693" t="s">
        <v>28</v>
      </c>
      <c r="G12" s="1693" t="s">
        <v>28</v>
      </c>
      <c r="H12" s="1693" t="s">
        <v>28</v>
      </c>
      <c r="I12" s="1693" t="s">
        <v>28</v>
      </c>
    </row>
    <row customHeight="1" ht="11.25">
      <c r="A13" s="1693" t="s">
        <v>162</v>
      </c>
      <c r="B13" s="1693" t="s">
        <v>3425</v>
      </c>
      <c r="C13" s="1693" t="s">
        <v>28</v>
      </c>
      <c r="D13" s="1693" t="s">
        <v>3406</v>
      </c>
      <c r="E13" s="1693" t="s">
        <v>3411</v>
      </c>
      <c r="F13" s="1693" t="s">
        <v>28</v>
      </c>
      <c r="G13" s="1693" t="s">
        <v>28</v>
      </c>
      <c r="H13" s="1693" t="s">
        <v>28</v>
      </c>
      <c r="I13" s="1693" t="s">
        <v>28</v>
      </c>
    </row>
    <row customHeight="1" ht="11.25">
      <c r="A14" s="1693" t="s">
        <v>163</v>
      </c>
      <c r="B14" s="1693" t="s">
        <v>3426</v>
      </c>
      <c r="C14" s="1693" t="s">
        <v>28</v>
      </c>
      <c r="D14" s="1693" t="s">
        <v>3427</v>
      </c>
      <c r="E14" s="1693" t="s">
        <v>3428</v>
      </c>
      <c r="F14" s="1693" t="s">
        <v>28</v>
      </c>
      <c r="G14" s="1693" t="s">
        <v>28</v>
      </c>
      <c r="H14" s="1693" t="s">
        <v>28</v>
      </c>
      <c r="I14" s="1693" t="s">
        <v>28</v>
      </c>
    </row>
    <row customHeight="1" ht="11.25">
      <c r="A15" s="1693" t="s">
        <v>164</v>
      </c>
      <c r="B15" s="1693" t="s">
        <v>3429</v>
      </c>
      <c r="C15" s="1693" t="s">
        <v>28</v>
      </c>
      <c r="D15" s="1693" t="s">
        <v>3430</v>
      </c>
      <c r="E15" s="1693" t="s">
        <v>3428</v>
      </c>
      <c r="F15" s="1693" t="s">
        <v>28</v>
      </c>
      <c r="G15" s="1693" t="s">
        <v>28</v>
      </c>
      <c r="H15" s="1693" t="s">
        <v>28</v>
      </c>
      <c r="I15" s="1693" t="s">
        <v>28</v>
      </c>
    </row>
    <row customHeight="1" ht="11.25">
      <c r="A16" s="1693" t="s">
        <v>1501</v>
      </c>
      <c r="B16" s="1693" t="s">
        <v>3431</v>
      </c>
      <c r="C16" s="1693" t="s">
        <v>28</v>
      </c>
      <c r="D16" s="1693" t="s">
        <v>3430</v>
      </c>
      <c r="E16" s="1693" t="s">
        <v>3407</v>
      </c>
      <c r="F16" s="1693" t="s">
        <v>28</v>
      </c>
      <c r="G16" s="1693" t="s">
        <v>28</v>
      </c>
      <c r="H16" s="1693" t="s">
        <v>28</v>
      </c>
      <c r="I16" s="1693" t="s">
        <v>28</v>
      </c>
    </row>
    <row customHeight="1" ht="11.25">
      <c r="A17" s="1693" t="s">
        <v>1507</v>
      </c>
      <c r="B17" s="1693" t="s">
        <v>3432</v>
      </c>
      <c r="C17" s="1693" t="s">
        <v>28</v>
      </c>
      <c r="D17" s="1693" t="s">
        <v>3430</v>
      </c>
      <c r="E17" s="1693" t="s">
        <v>3417</v>
      </c>
      <c r="F17" s="1693" t="s">
        <v>28</v>
      </c>
      <c r="G17" s="1693" t="s">
        <v>28</v>
      </c>
      <c r="H17" s="1693" t="s">
        <v>28</v>
      </c>
      <c r="I17" s="1693" t="s">
        <v>28</v>
      </c>
    </row>
    <row customHeight="1" ht="11.25">
      <c r="A18" s="1693" t="s">
        <v>1519</v>
      </c>
      <c r="B18" s="1693" t="s">
        <v>3433</v>
      </c>
      <c r="C18" s="1693" t="s">
        <v>28</v>
      </c>
      <c r="D18" s="1693" t="s">
        <v>3430</v>
      </c>
      <c r="E18" s="1693" t="s">
        <v>3407</v>
      </c>
      <c r="F18" s="1693" t="s">
        <v>28</v>
      </c>
      <c r="G18" s="1693" t="s">
        <v>28</v>
      </c>
      <c r="H18" s="1693" t="s">
        <v>28</v>
      </c>
      <c r="I18" s="1693" t="s">
        <v>28</v>
      </c>
    </row>
    <row customHeight="1" ht="11.25">
      <c r="A19" s="1693" t="s">
        <v>1533</v>
      </c>
      <c r="B19" s="1693" t="s">
        <v>3434</v>
      </c>
      <c r="C19" s="1693" t="s">
        <v>28</v>
      </c>
      <c r="D19" s="1693" t="s">
        <v>3416</v>
      </c>
      <c r="E19" s="1693" t="s">
        <v>3419</v>
      </c>
      <c r="F19" s="1693" t="s">
        <v>28</v>
      </c>
      <c r="G19" s="1693" t="s">
        <v>28</v>
      </c>
      <c r="H19" s="1693" t="s">
        <v>28</v>
      </c>
      <c r="I19" s="1693" t="s">
        <v>28</v>
      </c>
    </row>
    <row customHeight="1" ht="11.25">
      <c r="A20" s="1693" t="s">
        <v>1545</v>
      </c>
      <c r="B20" s="1693" t="s">
        <v>3435</v>
      </c>
      <c r="C20" s="1693" t="s">
        <v>28</v>
      </c>
      <c r="D20" s="1693" t="s">
        <v>3413</v>
      </c>
      <c r="E20" s="1693" t="s">
        <v>3409</v>
      </c>
      <c r="F20" s="1693" t="s">
        <v>28</v>
      </c>
      <c r="G20" s="1693" t="s">
        <v>28</v>
      </c>
      <c r="H20" s="1693" t="s">
        <v>28</v>
      </c>
      <c r="I20" s="1693" t="s">
        <v>28</v>
      </c>
    </row>
    <row customHeight="1" ht="11.25">
      <c r="A21" s="1693" t="s">
        <v>1554</v>
      </c>
      <c r="B21" s="1693" t="s">
        <v>3436</v>
      </c>
      <c r="C21" s="1693" t="s">
        <v>28</v>
      </c>
      <c r="D21" s="1693" t="s">
        <v>3430</v>
      </c>
      <c r="E21" s="1693" t="s">
        <v>3424</v>
      </c>
      <c r="F21" s="1693" t="s">
        <v>28</v>
      </c>
      <c r="G21" s="1693" t="s">
        <v>28</v>
      </c>
      <c r="H21" s="1693" t="s">
        <v>28</v>
      </c>
      <c r="I21" s="1693" t="s">
        <v>28</v>
      </c>
    </row>
    <row customHeight="1" ht="11.25">
      <c r="A22" s="1693" t="s">
        <v>1570</v>
      </c>
      <c r="B22" s="1693" t="s">
        <v>3437</v>
      </c>
      <c r="C22" s="1693" t="s">
        <v>28</v>
      </c>
      <c r="D22" s="1693" t="s">
        <v>3430</v>
      </c>
      <c r="E22" s="1693" t="s">
        <v>3428</v>
      </c>
      <c r="F22" s="1693" t="s">
        <v>28</v>
      </c>
      <c r="G22" s="1693" t="s">
        <v>28</v>
      </c>
      <c r="H22" s="1693" t="s">
        <v>28</v>
      </c>
      <c r="I22" s="1693" t="s">
        <v>28</v>
      </c>
    </row>
    <row customHeight="1" ht="11.25">
      <c r="A23" s="1693" t="s">
        <v>1577</v>
      </c>
      <c r="B23" s="1693" t="s">
        <v>3438</v>
      </c>
      <c r="C23" s="1693" t="s">
        <v>28</v>
      </c>
      <c r="D23" s="1693" t="s">
        <v>3406</v>
      </c>
      <c r="E23" s="1693" t="s">
        <v>3411</v>
      </c>
      <c r="F23" s="1693" t="s">
        <v>28</v>
      </c>
      <c r="G23" s="1693" t="s">
        <v>28</v>
      </c>
      <c r="H23" s="1693" t="s">
        <v>28</v>
      </c>
      <c r="I23" s="1693" t="s">
        <v>28</v>
      </c>
    </row>
    <row customHeight="1" ht="11.25">
      <c r="A24" s="1693" t="s">
        <v>1585</v>
      </c>
      <c r="B24" s="1693" t="s">
        <v>3439</v>
      </c>
      <c r="C24" s="1693" t="s">
        <v>28</v>
      </c>
      <c r="D24" s="1693" t="s">
        <v>3406</v>
      </c>
      <c r="E24" s="1693" t="s">
        <v>3411</v>
      </c>
      <c r="F24" s="1693" t="s">
        <v>28</v>
      </c>
      <c r="G24" s="1693" t="s">
        <v>28</v>
      </c>
      <c r="H24" s="1693" t="s">
        <v>28</v>
      </c>
      <c r="I24" s="1693" t="s">
        <v>28</v>
      </c>
    </row>
    <row customHeight="1" ht="11.25">
      <c r="A25" s="1693" t="s">
        <v>1592</v>
      </c>
      <c r="B25" s="1693" t="s">
        <v>3440</v>
      </c>
      <c r="C25" s="1693" t="s">
        <v>28</v>
      </c>
      <c r="D25" s="1693" t="s">
        <v>3406</v>
      </c>
      <c r="E25" s="1693" t="s">
        <v>3409</v>
      </c>
      <c r="F25" s="1693" t="s">
        <v>28</v>
      </c>
      <c r="G25" s="1693" t="s">
        <v>28</v>
      </c>
      <c r="H25" s="1693" t="s">
        <v>28</v>
      </c>
      <c r="I25" s="1693" t="s">
        <v>28</v>
      </c>
    </row>
    <row customHeight="1" ht="11.25">
      <c r="A26" s="1693" t="s">
        <v>1596</v>
      </c>
      <c r="B26" s="1693" t="s">
        <v>3441</v>
      </c>
      <c r="C26" s="1693" t="s">
        <v>28</v>
      </c>
      <c r="D26" s="1693" t="s">
        <v>3416</v>
      </c>
      <c r="E26" s="1693" t="s">
        <v>3442</v>
      </c>
      <c r="F26" s="1693" t="s">
        <v>28</v>
      </c>
      <c r="G26" s="1693" t="s">
        <v>28</v>
      </c>
      <c r="H26" s="1693" t="s">
        <v>28</v>
      </c>
      <c r="I26" s="1693" t="s">
        <v>28</v>
      </c>
    </row>
    <row customHeight="1" ht="11.25">
      <c r="A27" s="1693" t="s">
        <v>1601</v>
      </c>
      <c r="B27" s="1693" t="s">
        <v>3443</v>
      </c>
      <c r="C27" s="1693" t="s">
        <v>28</v>
      </c>
      <c r="D27" s="1693" t="s">
        <v>3430</v>
      </c>
      <c r="E27" s="1693" t="s">
        <v>3419</v>
      </c>
      <c r="F27" s="1693" t="s">
        <v>28</v>
      </c>
      <c r="G27" s="1693" t="s">
        <v>28</v>
      </c>
      <c r="H27" s="1693" t="s">
        <v>28</v>
      </c>
      <c r="I27" s="1693" t="s">
        <v>28</v>
      </c>
    </row>
    <row customHeight="1" ht="11.25">
      <c r="A28" s="1693" t="s">
        <v>1609</v>
      </c>
      <c r="B28" s="1693" t="s">
        <v>3444</v>
      </c>
      <c r="C28" s="1693" t="s">
        <v>28</v>
      </c>
      <c r="D28" s="1693" t="s">
        <v>3430</v>
      </c>
      <c r="E28" s="1693" t="s">
        <v>3417</v>
      </c>
      <c r="F28" s="1693" t="s">
        <v>28</v>
      </c>
      <c r="G28" s="1693" t="s">
        <v>28</v>
      </c>
      <c r="H28" s="1693" t="s">
        <v>28</v>
      </c>
      <c r="I28" s="1693" t="s">
        <v>28</v>
      </c>
    </row>
    <row customHeight="1" ht="11.25">
      <c r="A29" s="1693" t="s">
        <v>1611</v>
      </c>
      <c r="B29" s="1693" t="s">
        <v>3445</v>
      </c>
      <c r="C29" s="1693" t="s">
        <v>28</v>
      </c>
      <c r="D29" s="1693" t="s">
        <v>3416</v>
      </c>
      <c r="E29" s="1693" t="s">
        <v>3442</v>
      </c>
      <c r="F29" s="1693" t="s">
        <v>28</v>
      </c>
      <c r="G29" s="1693" t="s">
        <v>28</v>
      </c>
      <c r="H29" s="1693" t="s">
        <v>28</v>
      </c>
      <c r="I29"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26024-9051-4FF6-963C-0.817D2CB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80D55-E5C2-1684-9B5D-0.B88AD71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390</v>
      </c>
      <c r="I1" s="2219"/>
      <c r="J1" s="2219"/>
      <c r="K1" s="2219"/>
      <c r="L1" s="2219"/>
      <c r="M1" s="2219"/>
      <c r="N1" s="2219"/>
      <c r="O1" s="2219"/>
      <c r="P1" s="2219"/>
      <c r="Q1" s="2219"/>
      <c r="R1" s="2219"/>
      <c r="T1" s="2219" t="s">
        <v>391</v>
      </c>
      <c r="U1" s="2219"/>
      <c r="V1" s="2219"/>
      <c r="X1" s="2219" t="s">
        <v>392</v>
      </c>
      <c r="Y1" s="2219"/>
      <c r="Z1" s="2219"/>
      <c r="AB1" s="2219" t="s">
        <v>393</v>
      </c>
      <c r="AC1" s="2219"/>
      <c r="AT1" s="449" t="s">
        <v>14</v>
      </c>
    </row>
    <row customHeight="1" ht="14.25" hidden="1">
      <c r="AT2" s="449">
        <v>0</v>
      </c>
    </row>
    <row s="1615" customFormat="1" customHeight="1" ht="5.25">
      <c r="C3" s="703"/>
      <c r="D3" s="704"/>
      <c r="E3" s="704"/>
      <c r="F3" s="704"/>
      <c r="G3" s="704"/>
      <c r="H3" s="704" t="s">
        <v>394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Муниципальное унитарное предприятие Белоярского района «Белоярские коммунальные системы»</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338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339</v>
      </c>
      <c r="AF7" s="2225" t="s">
        <v>339</v>
      </c>
      <c r="AG7" s="2225" t="s">
        <v>339</v>
      </c>
      <c r="AH7" s="2225" t="s">
        <v>339</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395</v>
      </c>
      <c r="I8" s="2228" t="s">
        <v>396</v>
      </c>
      <c r="J8" s="2225" t="s">
        <v>397</v>
      </c>
      <c r="K8" s="2225"/>
      <c r="L8" s="2225"/>
      <c r="M8" s="2220"/>
      <c r="N8" s="2225" t="s">
        <v>398</v>
      </c>
      <c r="O8" s="2225"/>
      <c r="P8" s="2225" t="s">
        <v>399</v>
      </c>
      <c r="Q8" s="2225"/>
      <c r="R8" s="2232" t="s">
        <v>400</v>
      </c>
      <c r="S8" s="826"/>
      <c r="T8" s="2230" t="s">
        <v>401</v>
      </c>
      <c r="U8" s="2230" t="s">
        <v>402</v>
      </c>
      <c r="V8" s="2230" t="s">
        <v>403</v>
      </c>
      <c r="W8" s="828"/>
      <c r="X8" s="2230" t="s">
        <v>404</v>
      </c>
      <c r="Y8" s="2230" t="s">
        <v>405</v>
      </c>
      <c r="Z8" s="2230" t="s">
        <v>406</v>
      </c>
      <c r="AA8" s="828"/>
      <c r="AB8" s="2230" t="s">
        <v>407</v>
      </c>
      <c r="AC8" s="2230" t="s">
        <v>400</v>
      </c>
      <c r="AD8" s="828"/>
      <c r="AE8" s="2225"/>
      <c r="AF8" s="2225"/>
      <c r="AG8" s="2225"/>
      <c r="AH8" s="2225"/>
      <c r="AT8" s="449">
        <v>26</v>
      </c>
    </row>
    <row customHeight="1" ht="46.199999999999996">
      <c r="C9" s="452"/>
      <c r="D9" s="2129"/>
      <c r="E9" s="2225"/>
      <c r="F9" s="2225"/>
      <c r="G9" s="831"/>
      <c r="H9" s="2227"/>
      <c r="I9" s="2229"/>
      <c r="J9" s="427" t="s">
        <v>408</v>
      </c>
      <c r="K9" s="427" t="s">
        <v>409</v>
      </c>
      <c r="L9" s="427" t="s">
        <v>410</v>
      </c>
      <c r="M9" s="433" t="s">
        <v>411</v>
      </c>
      <c r="N9" s="427" t="s">
        <v>412</v>
      </c>
      <c r="O9" s="427" t="s">
        <v>411</v>
      </c>
      <c r="P9" s="427" t="s">
        <v>413</v>
      </c>
      <c r="Q9" s="427" t="s">
        <v>411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414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415</v>
      </c>
      <c r="AF12" s="2223" t="s">
        <v>416</v>
      </c>
      <c r="AG12" s="2223" t="s">
        <v>417</v>
      </c>
      <c r="AH12" s="2223" t="s">
        <v>418</v>
      </c>
      <c r="AI12" s="449"/>
      <c r="AM12" s="513"/>
      <c r="AP12" s="502" t="s">
        <v>419</v>
      </c>
      <c r="AQ12" s="502" t="s">
        <v>419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BC7C1-3453-C9BD-05C1-0.6C412E58}"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141</v>
      </c>
      <c r="B1" s="185" t="s">
        <v>3446</v>
      </c>
    </row>
    <row customHeight="1" ht="11.25">
      <c r="A2" s="185" t="s">
        <v>99</v>
      </c>
      <c r="B2" s="185" t="s">
        <v>3447</v>
      </c>
    </row>
    <row customHeight="1" ht="11.25">
      <c r="A3" s="185" t="s">
        <v>107</v>
      </c>
      <c r="B3" s="185" t="s">
        <v>3448</v>
      </c>
    </row>
    <row customHeight="1" ht="11.25">
      <c r="A4" s="185" t="s">
        <v>110</v>
      </c>
      <c r="B4" s="185" t="s">
        <v>3449</v>
      </c>
    </row>
    <row customHeight="1" ht="11.25">
      <c r="A5" s="185" t="s">
        <v>113</v>
      </c>
      <c r="B5" s="185" t="s">
        <v>3450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6F3B5-6033-FFDD-2006-0.0E36D48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3451</v>
      </c>
      <c r="B1" s="837" t="s">
        <v>3452</v>
      </c>
    </row>
    <row customHeight="1" ht="11.25">
      <c r="A2" s="837">
        <v>4213775</v>
      </c>
      <c r="B2" s="837" t="s">
        <v>1261</v>
      </c>
    </row>
    <row customHeight="1" ht="11.25">
      <c r="A3" s="837">
        <v>4213784</v>
      </c>
      <c r="B3" s="837" t="s">
        <v>171</v>
      </c>
    </row>
    <row customHeight="1" ht="11.25">
      <c r="A4" s="837">
        <v>4213781</v>
      </c>
      <c r="B4" s="837" t="s">
        <v>1286</v>
      </c>
    </row>
    <row customHeight="1" ht="11.25">
      <c r="A5" s="837">
        <v>4213776</v>
      </c>
      <c r="B5" s="837" t="s">
        <v>206</v>
      </c>
    </row>
    <row customHeight="1" ht="11.25">
      <c r="A6" s="837">
        <v>4213777</v>
      </c>
      <c r="B6" s="837" t="s">
        <v>212</v>
      </c>
    </row>
    <row customHeight="1" ht="11.25">
      <c r="A7" s="837">
        <v>4213778</v>
      </c>
      <c r="B7" s="837" t="s">
        <v>218</v>
      </c>
    </row>
    <row customHeight="1" ht="11.25">
      <c r="A8" s="837">
        <v>4213780</v>
      </c>
      <c r="B8" s="837" t="s">
        <v>224</v>
      </c>
    </row>
    <row customHeight="1" ht="11.25">
      <c r="A9" s="837">
        <v>4213779</v>
      </c>
      <c r="B9" s="837" t="s">
        <v>1426</v>
      </c>
    </row>
    <row customHeight="1" ht="11.25">
      <c r="A10" s="837">
        <v>4213783</v>
      </c>
      <c r="B10" s="837" t="s">
        <v>1441</v>
      </c>
    </row>
    <row customHeight="1" ht="11.25">
      <c r="A11" s="837">
        <v>4213782</v>
      </c>
      <c r="B11" s="837" t="s">
        <v>230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7A711-B6FC-E001-3C11-0.6FE7A5F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3451</v>
      </c>
      <c r="B1" s="837" t="s">
        <v>3453</v>
      </c>
    </row>
    <row customHeight="1" ht="11.25">
      <c r="A2" s="837" t="s">
        <v>3454</v>
      </c>
      <c r="B2" s="837" t="s">
        <v>1539</v>
      </c>
    </row>
    <row customHeight="1" ht="11.25">
      <c r="A3" s="837" t="s">
        <v>3455</v>
      </c>
      <c r="B3" s="837" t="s">
        <v>1549</v>
      </c>
    </row>
    <row customHeight="1" ht="11.25">
      <c r="A4" s="837" t="s">
        <v>3456</v>
      </c>
      <c r="B4" s="837" t="s">
        <v>1558</v>
      </c>
    </row>
    <row customHeight="1" ht="11.25">
      <c r="A5" s="837" t="s">
        <v>3457</v>
      </c>
      <c r="B5" s="837" t="s">
        <v>1567</v>
      </c>
    </row>
    <row customHeight="1" ht="11.25">
      <c r="A6" s="837" t="s">
        <v>3458</v>
      </c>
      <c r="B6" s="837" t="s">
        <v>1573</v>
      </c>
    </row>
    <row customHeight="1" ht="11.25">
      <c r="A7" s="837" t="s">
        <v>3459</v>
      </c>
      <c r="B7" s="837" t="s">
        <v>1581</v>
      </c>
    </row>
    <row customHeight="1" ht="11.25">
      <c r="A8" s="837" t="s">
        <v>3460</v>
      </c>
      <c r="B8" s="837" t="s">
        <v>1588</v>
      </c>
    </row>
    <row customHeight="1" ht="11.25">
      <c r="A9" s="837" t="s">
        <v>3461</v>
      </c>
      <c r="B9" s="837" t="s">
        <v>1594</v>
      </c>
    </row>
    <row customHeight="1" ht="11.25">
      <c r="A10" s="837" t="s">
        <v>3462</v>
      </c>
      <c r="B10" s="837" t="s">
        <v>1598</v>
      </c>
    </row>
    <row customHeight="1" ht="11.25">
      <c r="A11" s="837" t="s">
        <v>3463</v>
      </c>
      <c r="B11" s="837" t="s">
        <v>1605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1F698-99B7-74F5-B24B-0.2726A6C1}"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3139</v>
      </c>
      <c r="B1" s="375" t="s">
        <v>3140</v>
      </c>
      <c r="C1" s="375" t="s">
        <v>3141</v>
      </c>
      <c r="D1" s="375" t="s">
        <v>3142</v>
      </c>
      <c r="E1" s="0" t="s">
        <v>3143</v>
      </c>
      <c r="F1" s="0" t="s">
        <v>3144</v>
      </c>
      <c r="G1" s="0" t="s">
        <v>3145</v>
      </c>
    </row>
    <row customHeight="1" ht="11.25">
      <c r="A2" s="0" t="s">
        <v>16</v>
      </c>
      <c r="B2" s="0" t="s">
        <v>101</v>
      </c>
      <c r="C2" s="0" t="s">
        <v>3146</v>
      </c>
      <c r="D2" s="0" t="s">
        <v>102</v>
      </c>
      <c r="E2" s="0" t="s">
        <v>103</v>
      </c>
      <c r="F2" s="0" t="s">
        <v>3147</v>
      </c>
      <c r="G2" s="0" t="s">
        <v>100</v>
      </c>
    </row>
    <row customHeight="1" ht="11.25">
      <c r="A3" s="0" t="s">
        <v>16</v>
      </c>
      <c r="B3" s="0" t="s">
        <v>101</v>
      </c>
      <c r="C3" s="0" t="s">
        <v>3146</v>
      </c>
      <c r="D3" s="0" t="s">
        <v>101</v>
      </c>
      <c r="E3" s="0" t="s">
        <v>3146</v>
      </c>
      <c r="F3" s="0" t="s">
        <v>3148</v>
      </c>
      <c r="G3" s="0" t="s">
        <v>105</v>
      </c>
    </row>
    <row customHeight="1" ht="11.25">
      <c r="A4" s="0" t="s">
        <v>16</v>
      </c>
      <c r="B4" s="0" t="s">
        <v>101</v>
      </c>
      <c r="C4" s="0" t="s">
        <v>3146</v>
      </c>
      <c r="D4" s="0" t="s">
        <v>108</v>
      </c>
      <c r="E4" s="0" t="s">
        <v>109</v>
      </c>
      <c r="F4" s="0" t="s">
        <v>3149</v>
      </c>
      <c r="G4" s="0" t="s">
        <v>91</v>
      </c>
    </row>
    <row customHeight="1" ht="11.25">
      <c r="A5" s="0" t="s">
        <v>16</v>
      </c>
      <c r="B5" s="0" t="s">
        <v>101</v>
      </c>
      <c r="C5" s="0" t="s">
        <v>3146</v>
      </c>
      <c r="D5" s="0" t="s">
        <v>111</v>
      </c>
      <c r="E5" s="0" t="s">
        <v>112</v>
      </c>
      <c r="F5" s="0" t="s">
        <v>3149</v>
      </c>
      <c r="G5" s="0" t="s">
        <v>92</v>
      </c>
    </row>
    <row customHeight="1" ht="11.25">
      <c r="A6" s="0" t="s">
        <v>16</v>
      </c>
      <c r="B6" s="0" t="s">
        <v>101</v>
      </c>
      <c r="C6" s="0" t="s">
        <v>3146</v>
      </c>
      <c r="D6" s="0" t="s">
        <v>3150</v>
      </c>
      <c r="E6" s="0" t="s">
        <v>3151</v>
      </c>
      <c r="F6" s="0" t="s">
        <v>3149</v>
      </c>
      <c r="G6" s="0" t="s">
        <v>122</v>
      </c>
    </row>
    <row customHeight="1" ht="11.25">
      <c r="A7" s="0" t="s">
        <v>16</v>
      </c>
      <c r="B7" s="0" t="s">
        <v>101</v>
      </c>
      <c r="C7" s="0" t="s">
        <v>3146</v>
      </c>
      <c r="D7" s="0" t="s">
        <v>114</v>
      </c>
      <c r="E7" s="0" t="s">
        <v>115</v>
      </c>
      <c r="F7" s="0" t="s">
        <v>3149</v>
      </c>
      <c r="G7" s="0" t="s">
        <v>93</v>
      </c>
    </row>
    <row customHeight="1" ht="11.25">
      <c r="A8" s="0" t="s">
        <v>16</v>
      </c>
      <c r="B8" s="0" t="s">
        <v>101</v>
      </c>
      <c r="C8" s="0" t="s">
        <v>3146</v>
      </c>
      <c r="D8" s="0" t="s">
        <v>3152</v>
      </c>
      <c r="E8" s="0" t="s">
        <v>3153</v>
      </c>
      <c r="F8" s="0" t="s">
        <v>3149</v>
      </c>
      <c r="G8" s="0" t="s">
        <v>94</v>
      </c>
    </row>
    <row customHeight="1" ht="11.25">
      <c r="A9" s="0" t="s">
        <v>16</v>
      </c>
      <c r="B9" s="0" t="s">
        <v>101</v>
      </c>
      <c r="C9" s="0" t="s">
        <v>3146</v>
      </c>
      <c r="D9" s="0" t="s">
        <v>3154</v>
      </c>
      <c r="E9" s="0" t="s">
        <v>3155</v>
      </c>
      <c r="F9" s="0" t="s">
        <v>3149</v>
      </c>
      <c r="G9" s="0" t="s">
        <v>123</v>
      </c>
    </row>
    <row customHeight="1" ht="11.25">
      <c r="A10" s="0" t="s">
        <v>16</v>
      </c>
      <c r="B10" s="0" t="s">
        <v>3156</v>
      </c>
      <c r="C10" s="0" t="s">
        <v>3157</v>
      </c>
      <c r="D10" s="0" t="s">
        <v>3156</v>
      </c>
      <c r="E10" s="0" t="s">
        <v>3157</v>
      </c>
      <c r="F10" s="0" t="s">
        <v>3148</v>
      </c>
      <c r="G10" s="0" t="s">
        <v>159</v>
      </c>
    </row>
    <row customHeight="1" ht="11.25">
      <c r="A11" s="0" t="s">
        <v>16</v>
      </c>
      <c r="B11" s="0" t="s">
        <v>3156</v>
      </c>
      <c r="C11" s="0" t="s">
        <v>3157</v>
      </c>
      <c r="D11" s="0" t="s">
        <v>3158</v>
      </c>
      <c r="E11" s="0" t="s">
        <v>3159</v>
      </c>
      <c r="F11" s="0" t="s">
        <v>3147</v>
      </c>
      <c r="G11" s="0" t="s">
        <v>160</v>
      </c>
    </row>
    <row customHeight="1" ht="11.25">
      <c r="A12" s="0" t="s">
        <v>16</v>
      </c>
      <c r="B12" s="0" t="s">
        <v>3156</v>
      </c>
      <c r="C12" s="0" t="s">
        <v>3157</v>
      </c>
      <c r="D12" s="0" t="s">
        <v>3160</v>
      </c>
      <c r="E12" s="0" t="s">
        <v>3161</v>
      </c>
      <c r="F12" s="0" t="s">
        <v>3147</v>
      </c>
      <c r="G12" s="0" t="s">
        <v>161</v>
      </c>
    </row>
    <row customHeight="1" ht="11.25">
      <c r="A13" s="0" t="s">
        <v>16</v>
      </c>
      <c r="B13" s="0" t="s">
        <v>3156</v>
      </c>
      <c r="C13" s="0" t="s">
        <v>3157</v>
      </c>
      <c r="D13" s="0" t="s">
        <v>3162</v>
      </c>
      <c r="E13" s="0" t="s">
        <v>3163</v>
      </c>
      <c r="F13" s="0" t="s">
        <v>3149</v>
      </c>
      <c r="G13" s="0" t="s">
        <v>162</v>
      </c>
    </row>
    <row customHeight="1" ht="11.25">
      <c r="A14" s="0" t="s">
        <v>16</v>
      </c>
      <c r="B14" s="0" t="s">
        <v>3156</v>
      </c>
      <c r="C14" s="0" t="s">
        <v>3157</v>
      </c>
      <c r="D14" s="0" t="s">
        <v>3164</v>
      </c>
      <c r="E14" s="0" t="s">
        <v>3165</v>
      </c>
      <c r="F14" s="0" t="s">
        <v>3149</v>
      </c>
      <c r="G14" s="0" t="s">
        <v>163</v>
      </c>
    </row>
    <row customHeight="1" ht="11.25">
      <c r="A15" s="0" t="s">
        <v>16</v>
      </c>
      <c r="B15" s="0" t="s">
        <v>3156</v>
      </c>
      <c r="C15" s="0" t="s">
        <v>3157</v>
      </c>
      <c r="D15" s="0" t="s">
        <v>3166</v>
      </c>
      <c r="E15" s="0" t="s">
        <v>3167</v>
      </c>
      <c r="F15" s="0" t="s">
        <v>3149</v>
      </c>
      <c r="G15" s="0" t="s">
        <v>164</v>
      </c>
    </row>
    <row customHeight="1" ht="11.25">
      <c r="A16" s="0" t="s">
        <v>16</v>
      </c>
      <c r="B16" s="0" t="s">
        <v>3156</v>
      </c>
      <c r="C16" s="0" t="s">
        <v>3157</v>
      </c>
      <c r="D16" s="0" t="s">
        <v>3168</v>
      </c>
      <c r="E16" s="0" t="s">
        <v>3169</v>
      </c>
      <c r="F16" s="0" t="s">
        <v>3149</v>
      </c>
      <c r="G16" s="0" t="s">
        <v>1501</v>
      </c>
    </row>
    <row customHeight="1" ht="11.25">
      <c r="A17" s="0" t="s">
        <v>16</v>
      </c>
      <c r="B17" s="0" t="s">
        <v>3170</v>
      </c>
      <c r="C17" s="0" t="s">
        <v>3171</v>
      </c>
      <c r="D17" s="0" t="s">
        <v>3170</v>
      </c>
      <c r="E17" s="0" t="s">
        <v>3171</v>
      </c>
      <c r="F17" s="0" t="s">
        <v>3172</v>
      </c>
      <c r="G17" s="0" t="s">
        <v>1507</v>
      </c>
    </row>
    <row customHeight="1" ht="11.25">
      <c r="A18" s="0" t="s">
        <v>16</v>
      </c>
      <c r="B18" s="0" t="s">
        <v>3173</v>
      </c>
      <c r="C18" s="0" t="s">
        <v>3174</v>
      </c>
      <c r="D18" s="0" t="s">
        <v>3175</v>
      </c>
      <c r="E18" s="0" t="s">
        <v>3176</v>
      </c>
      <c r="F18" s="0" t="s">
        <v>3149</v>
      </c>
      <c r="G18" s="0" t="s">
        <v>1519</v>
      </c>
    </row>
    <row customHeight="1" ht="11.25">
      <c r="A19" s="0" t="s">
        <v>16</v>
      </c>
      <c r="B19" s="0" t="s">
        <v>3173</v>
      </c>
      <c r="C19" s="0" t="s">
        <v>3174</v>
      </c>
      <c r="D19" s="0" t="s">
        <v>3173</v>
      </c>
      <c r="E19" s="0" t="s">
        <v>3174</v>
      </c>
      <c r="F19" s="0" t="s">
        <v>3148</v>
      </c>
      <c r="G19" s="0" t="s">
        <v>1533</v>
      </c>
    </row>
    <row customHeight="1" ht="11.25">
      <c r="A20" s="0" t="s">
        <v>16</v>
      </c>
      <c r="B20" s="0" t="s">
        <v>3173</v>
      </c>
      <c r="C20" s="0" t="s">
        <v>3174</v>
      </c>
      <c r="D20" s="0" t="s">
        <v>3177</v>
      </c>
      <c r="E20" s="0" t="s">
        <v>3178</v>
      </c>
      <c r="F20" s="0" t="s">
        <v>3147</v>
      </c>
      <c r="G20" s="0" t="s">
        <v>1545</v>
      </c>
    </row>
    <row customHeight="1" ht="11.25">
      <c r="A21" s="0" t="s">
        <v>16</v>
      </c>
      <c r="B21" s="0" t="s">
        <v>3173</v>
      </c>
      <c r="C21" s="0" t="s">
        <v>3174</v>
      </c>
      <c r="D21" s="0" t="s">
        <v>3179</v>
      </c>
      <c r="E21" s="0" t="s">
        <v>3180</v>
      </c>
      <c r="F21" s="0" t="s">
        <v>3147</v>
      </c>
      <c r="G21" s="0" t="s">
        <v>1554</v>
      </c>
    </row>
    <row customHeight="1" ht="11.25">
      <c r="A22" s="0" t="s">
        <v>16</v>
      </c>
      <c r="B22" s="0" t="s">
        <v>3173</v>
      </c>
      <c r="C22" s="0" t="s">
        <v>3174</v>
      </c>
      <c r="D22" s="0" t="s">
        <v>3181</v>
      </c>
      <c r="E22" s="0" t="s">
        <v>3182</v>
      </c>
      <c r="F22" s="0" t="s">
        <v>3149</v>
      </c>
      <c r="G22" s="0" t="s">
        <v>1570</v>
      </c>
    </row>
    <row customHeight="1" ht="11.25">
      <c r="A23" s="0" t="s">
        <v>16</v>
      </c>
      <c r="B23" s="0" t="s">
        <v>3173</v>
      </c>
      <c r="C23" s="0" t="s">
        <v>3174</v>
      </c>
      <c r="D23" s="0" t="s">
        <v>3183</v>
      </c>
      <c r="E23" s="0" t="s">
        <v>3184</v>
      </c>
      <c r="F23" s="0" t="s">
        <v>3147</v>
      </c>
      <c r="G23" s="0" t="s">
        <v>1577</v>
      </c>
    </row>
    <row customHeight="1" ht="11.25">
      <c r="A24" s="0" t="s">
        <v>16</v>
      </c>
      <c r="B24" s="0" t="s">
        <v>3173</v>
      </c>
      <c r="C24" s="0" t="s">
        <v>3174</v>
      </c>
      <c r="D24" s="0" t="s">
        <v>3185</v>
      </c>
      <c r="E24" s="0" t="s">
        <v>3186</v>
      </c>
      <c r="F24" s="0" t="s">
        <v>3147</v>
      </c>
      <c r="G24" s="0" t="s">
        <v>1585</v>
      </c>
    </row>
    <row customHeight="1" ht="11.25">
      <c r="A25" s="0" t="s">
        <v>16</v>
      </c>
      <c r="B25" s="0" t="s">
        <v>3173</v>
      </c>
      <c r="C25" s="0" t="s">
        <v>3174</v>
      </c>
      <c r="D25" s="0" t="s">
        <v>3187</v>
      </c>
      <c r="E25" s="0" t="s">
        <v>3188</v>
      </c>
      <c r="F25" s="0" t="s">
        <v>3147</v>
      </c>
      <c r="G25" s="0" t="s">
        <v>1592</v>
      </c>
    </row>
    <row customHeight="1" ht="11.25">
      <c r="A26" s="0" t="s">
        <v>16</v>
      </c>
      <c r="B26" s="0" t="s">
        <v>3173</v>
      </c>
      <c r="C26" s="0" t="s">
        <v>3174</v>
      </c>
      <c r="D26" s="0" t="s">
        <v>3189</v>
      </c>
      <c r="E26" s="0" t="s">
        <v>3190</v>
      </c>
      <c r="F26" s="0" t="s">
        <v>3149</v>
      </c>
      <c r="G26" s="0" t="s">
        <v>1596</v>
      </c>
    </row>
    <row customHeight="1" ht="11.25">
      <c r="A27" s="0" t="s">
        <v>16</v>
      </c>
      <c r="B27" s="0" t="s">
        <v>3173</v>
      </c>
      <c r="C27" s="0" t="s">
        <v>3174</v>
      </c>
      <c r="D27" s="0" t="s">
        <v>3191</v>
      </c>
      <c r="E27" s="0" t="s">
        <v>3192</v>
      </c>
      <c r="F27" s="0" t="s">
        <v>3149</v>
      </c>
      <c r="G27" s="0" t="s">
        <v>1601</v>
      </c>
    </row>
    <row customHeight="1" ht="11.25">
      <c r="A28" s="0" t="s">
        <v>16</v>
      </c>
      <c r="B28" s="0" t="s">
        <v>3173</v>
      </c>
      <c r="C28" s="0" t="s">
        <v>3174</v>
      </c>
      <c r="D28" s="0" t="s">
        <v>3193</v>
      </c>
      <c r="E28" s="0" t="s">
        <v>3194</v>
      </c>
      <c r="F28" s="0" t="s">
        <v>3149</v>
      </c>
      <c r="G28" s="0" t="s">
        <v>1609</v>
      </c>
    </row>
    <row customHeight="1" ht="11.25">
      <c r="A29" s="0" t="s">
        <v>16</v>
      </c>
      <c r="B29" s="0" t="s">
        <v>3195</v>
      </c>
      <c r="C29" s="0" t="s">
        <v>3196</v>
      </c>
      <c r="D29" s="0" t="s">
        <v>3195</v>
      </c>
      <c r="E29" s="0" t="s">
        <v>3196</v>
      </c>
      <c r="F29" s="0" t="s">
        <v>3172</v>
      </c>
      <c r="G29" s="0" t="s">
        <v>1611</v>
      </c>
    </row>
    <row customHeight="1" ht="11.25">
      <c r="A30" s="0" t="s">
        <v>16</v>
      </c>
      <c r="B30" s="0" t="s">
        <v>3197</v>
      </c>
      <c r="C30" s="0" t="s">
        <v>3198</v>
      </c>
      <c r="D30" s="0" t="s">
        <v>3197</v>
      </c>
      <c r="E30" s="0" t="s">
        <v>3198</v>
      </c>
      <c r="F30" s="0" t="s">
        <v>3172</v>
      </c>
      <c r="G30" s="0" t="s">
        <v>1614</v>
      </c>
    </row>
    <row customHeight="1" ht="11.25">
      <c r="A31" s="0" t="s">
        <v>16</v>
      </c>
      <c r="B31" s="0" t="s">
        <v>3199</v>
      </c>
      <c r="C31" s="0" t="s">
        <v>3200</v>
      </c>
      <c r="D31" s="0" t="s">
        <v>3199</v>
      </c>
      <c r="E31" s="0" t="s">
        <v>3200</v>
      </c>
      <c r="F31" s="0" t="s">
        <v>3172</v>
      </c>
      <c r="G31" s="0" t="s">
        <v>1620</v>
      </c>
    </row>
    <row customHeight="1" ht="11.25">
      <c r="A32" s="0" t="s">
        <v>16</v>
      </c>
      <c r="B32" s="0" t="s">
        <v>3201</v>
      </c>
      <c r="C32" s="0" t="s">
        <v>3202</v>
      </c>
      <c r="D32" s="0" t="s">
        <v>3203</v>
      </c>
      <c r="E32" s="0" t="s">
        <v>3204</v>
      </c>
      <c r="F32" s="0" t="s">
        <v>3149</v>
      </c>
      <c r="G32" s="0" t="s">
        <v>1622</v>
      </c>
    </row>
    <row customHeight="1" ht="11.25">
      <c r="A33" s="0" t="s">
        <v>16</v>
      </c>
      <c r="B33" s="0" t="s">
        <v>3201</v>
      </c>
      <c r="C33" s="0" t="s">
        <v>3202</v>
      </c>
      <c r="D33" s="0" t="s">
        <v>3205</v>
      </c>
      <c r="E33" s="0" t="s">
        <v>3206</v>
      </c>
      <c r="F33" s="0" t="s">
        <v>3149</v>
      </c>
      <c r="G33" s="0" t="s">
        <v>1624</v>
      </c>
    </row>
    <row customHeight="1" ht="11.25">
      <c r="A34" s="0" t="s">
        <v>16</v>
      </c>
      <c r="B34" s="0" t="s">
        <v>3201</v>
      </c>
      <c r="C34" s="0" t="s">
        <v>3202</v>
      </c>
      <c r="D34" s="0" t="s">
        <v>3207</v>
      </c>
      <c r="E34" s="0" t="s">
        <v>3208</v>
      </c>
      <c r="F34" s="0" t="s">
        <v>3149</v>
      </c>
      <c r="G34" s="0" t="s">
        <v>1626</v>
      </c>
    </row>
    <row customHeight="1" ht="11.25">
      <c r="A35" s="0" t="s">
        <v>16</v>
      </c>
      <c r="B35" s="0" t="s">
        <v>3201</v>
      </c>
      <c r="C35" s="0" t="s">
        <v>3202</v>
      </c>
      <c r="D35" s="0" t="s">
        <v>3201</v>
      </c>
      <c r="E35" s="0" t="s">
        <v>3202</v>
      </c>
      <c r="F35" s="0" t="s">
        <v>3148</v>
      </c>
      <c r="G35" s="0" t="s">
        <v>1631</v>
      </c>
    </row>
    <row customHeight="1" ht="11.25">
      <c r="A36" s="0" t="s">
        <v>16</v>
      </c>
      <c r="B36" s="0" t="s">
        <v>3201</v>
      </c>
      <c r="C36" s="0" t="s">
        <v>3202</v>
      </c>
      <c r="D36" s="0" t="s">
        <v>3209</v>
      </c>
      <c r="E36" s="0" t="s">
        <v>3210</v>
      </c>
      <c r="F36" s="0" t="s">
        <v>3147</v>
      </c>
      <c r="G36" s="0" t="s">
        <v>1636</v>
      </c>
    </row>
    <row customHeight="1" ht="11.25">
      <c r="A37" s="0" t="s">
        <v>16</v>
      </c>
      <c r="B37" s="0" t="s">
        <v>3201</v>
      </c>
      <c r="C37" s="0" t="s">
        <v>3202</v>
      </c>
      <c r="D37" s="0" t="s">
        <v>3211</v>
      </c>
      <c r="E37" s="0" t="s">
        <v>3212</v>
      </c>
      <c r="F37" s="0" t="s">
        <v>3149</v>
      </c>
      <c r="G37" s="0" t="s">
        <v>1640</v>
      </c>
    </row>
    <row customHeight="1" ht="11.25">
      <c r="A38" s="0" t="s">
        <v>16</v>
      </c>
      <c r="B38" s="0" t="s">
        <v>3201</v>
      </c>
      <c r="C38" s="0" t="s">
        <v>3202</v>
      </c>
      <c r="D38" s="0" t="s">
        <v>3213</v>
      </c>
      <c r="E38" s="0" t="s">
        <v>3214</v>
      </c>
      <c r="F38" s="0" t="s">
        <v>3149</v>
      </c>
      <c r="G38" s="0" t="s">
        <v>1648</v>
      </c>
    </row>
    <row customHeight="1" ht="11.25">
      <c r="A39" s="0" t="s">
        <v>16</v>
      </c>
      <c r="B39" s="0" t="s">
        <v>3201</v>
      </c>
      <c r="C39" s="0" t="s">
        <v>3202</v>
      </c>
      <c r="D39" s="0" t="s">
        <v>3215</v>
      </c>
      <c r="E39" s="0" t="s">
        <v>3216</v>
      </c>
      <c r="F39" s="0" t="s">
        <v>3149</v>
      </c>
      <c r="G39" s="0" t="s">
        <v>1654</v>
      </c>
    </row>
    <row customHeight="1" ht="11.25">
      <c r="A40" s="0" t="s">
        <v>16</v>
      </c>
      <c r="B40" s="0" t="s">
        <v>3201</v>
      </c>
      <c r="C40" s="0" t="s">
        <v>3202</v>
      </c>
      <c r="D40" s="0" t="s">
        <v>3217</v>
      </c>
      <c r="E40" s="0" t="s">
        <v>3218</v>
      </c>
      <c r="F40" s="0" t="s">
        <v>3149</v>
      </c>
      <c r="G40" s="0" t="s">
        <v>1659</v>
      </c>
    </row>
    <row customHeight="1" ht="11.25">
      <c r="A41" s="0" t="s">
        <v>16</v>
      </c>
      <c r="B41" s="0" t="s">
        <v>3219</v>
      </c>
      <c r="C41" s="0" t="s">
        <v>3220</v>
      </c>
      <c r="D41" s="0" t="s">
        <v>3219</v>
      </c>
      <c r="E41" s="0" t="s">
        <v>3220</v>
      </c>
      <c r="F41" s="0" t="s">
        <v>3172</v>
      </c>
      <c r="G41" s="0" t="s">
        <v>1663</v>
      </c>
    </row>
    <row customHeight="1" ht="11.25">
      <c r="A42" s="0" t="s">
        <v>16</v>
      </c>
      <c r="B42" s="0" t="s">
        <v>3221</v>
      </c>
      <c r="C42" s="0" t="s">
        <v>3222</v>
      </c>
      <c r="D42" s="0" t="s">
        <v>3223</v>
      </c>
      <c r="E42" s="0" t="s">
        <v>3224</v>
      </c>
      <c r="F42" s="0" t="s">
        <v>3149</v>
      </c>
      <c r="G42" s="0" t="s">
        <v>1666</v>
      </c>
    </row>
    <row customHeight="1" ht="11.25">
      <c r="A43" s="0" t="s">
        <v>16</v>
      </c>
      <c r="B43" s="0" t="s">
        <v>3221</v>
      </c>
      <c r="C43" s="0" t="s">
        <v>3222</v>
      </c>
      <c r="D43" s="0" t="s">
        <v>3225</v>
      </c>
      <c r="E43" s="0" t="s">
        <v>3226</v>
      </c>
      <c r="F43" s="0" t="s">
        <v>3149</v>
      </c>
      <c r="G43" s="0" t="s">
        <v>1673</v>
      </c>
    </row>
    <row customHeight="1" ht="11.25">
      <c r="A44" s="0" t="s">
        <v>16</v>
      </c>
      <c r="B44" s="0" t="s">
        <v>3221</v>
      </c>
      <c r="C44" s="0" t="s">
        <v>3222</v>
      </c>
      <c r="D44" s="0" t="s">
        <v>3227</v>
      </c>
      <c r="E44" s="0" t="s">
        <v>3228</v>
      </c>
      <c r="F44" s="0" t="s">
        <v>3149</v>
      </c>
      <c r="G44" s="0" t="s">
        <v>1682</v>
      </c>
    </row>
    <row customHeight="1" ht="11.25">
      <c r="A45" s="0" t="s">
        <v>16</v>
      </c>
      <c r="B45" s="0" t="s">
        <v>3221</v>
      </c>
      <c r="C45" s="0" t="s">
        <v>3222</v>
      </c>
      <c r="D45" s="0" t="s">
        <v>3229</v>
      </c>
      <c r="E45" s="0" t="s">
        <v>3230</v>
      </c>
      <c r="F45" s="0" t="s">
        <v>3149</v>
      </c>
      <c r="G45" s="0" t="s">
        <v>1687</v>
      </c>
    </row>
    <row customHeight="1" ht="11.25">
      <c r="A46" s="0" t="s">
        <v>16</v>
      </c>
      <c r="B46" s="0" t="s">
        <v>3221</v>
      </c>
      <c r="C46" s="0" t="s">
        <v>3222</v>
      </c>
      <c r="D46" s="0" t="s">
        <v>3231</v>
      </c>
      <c r="E46" s="0" t="s">
        <v>3232</v>
      </c>
      <c r="F46" s="0" t="s">
        <v>3147</v>
      </c>
      <c r="G46" s="0" t="s">
        <v>1691</v>
      </c>
    </row>
    <row customHeight="1" ht="11.25">
      <c r="A47" s="0" t="s">
        <v>16</v>
      </c>
      <c r="B47" s="0" t="s">
        <v>3221</v>
      </c>
      <c r="C47" s="0" t="s">
        <v>3222</v>
      </c>
      <c r="D47" s="0" t="s">
        <v>3233</v>
      </c>
      <c r="E47" s="0" t="s">
        <v>3234</v>
      </c>
      <c r="F47" s="0" t="s">
        <v>3149</v>
      </c>
      <c r="G47" s="0" t="s">
        <v>1697</v>
      </c>
    </row>
    <row customHeight="1" ht="11.25">
      <c r="A48" s="0" t="s">
        <v>16</v>
      </c>
      <c r="B48" s="0" t="s">
        <v>3221</v>
      </c>
      <c r="C48" s="0" t="s">
        <v>3222</v>
      </c>
      <c r="D48" s="0" t="s">
        <v>3221</v>
      </c>
      <c r="E48" s="0" t="s">
        <v>3222</v>
      </c>
      <c r="F48" s="0" t="s">
        <v>3148</v>
      </c>
      <c r="G48" s="0" t="s">
        <v>1702</v>
      </c>
    </row>
    <row customHeight="1" ht="11.25">
      <c r="A49" s="0" t="s">
        <v>16</v>
      </c>
      <c r="B49" s="0" t="s">
        <v>3221</v>
      </c>
      <c r="C49" s="0" t="s">
        <v>3222</v>
      </c>
      <c r="D49" s="0" t="s">
        <v>3235</v>
      </c>
      <c r="E49" s="0" t="s">
        <v>3236</v>
      </c>
      <c r="F49" s="0" t="s">
        <v>3147</v>
      </c>
      <c r="G49" s="0" t="s">
        <v>1705</v>
      </c>
    </row>
    <row customHeight="1" ht="11.25">
      <c r="A50" s="0" t="s">
        <v>16</v>
      </c>
      <c r="B50" s="0" t="s">
        <v>3221</v>
      </c>
      <c r="C50" s="0" t="s">
        <v>3222</v>
      </c>
      <c r="D50" s="0" t="s">
        <v>3237</v>
      </c>
      <c r="E50" s="0" t="s">
        <v>3238</v>
      </c>
      <c r="F50" s="0" t="s">
        <v>3149</v>
      </c>
      <c r="G50" s="0" t="s">
        <v>1708</v>
      </c>
    </row>
    <row customHeight="1" ht="11.25">
      <c r="A51" s="0" t="s">
        <v>16</v>
      </c>
      <c r="B51" s="0" t="s">
        <v>3239</v>
      </c>
      <c r="C51" s="0" t="s">
        <v>3240</v>
      </c>
      <c r="D51" s="0" t="s">
        <v>3239</v>
      </c>
      <c r="E51" s="0" t="s">
        <v>3240</v>
      </c>
      <c r="F51" s="0" t="s">
        <v>3172</v>
      </c>
      <c r="G51" s="0" t="s">
        <v>1713</v>
      </c>
    </row>
    <row customHeight="1" ht="11.25">
      <c r="A52" s="0" t="s">
        <v>16</v>
      </c>
      <c r="B52" s="0" t="s">
        <v>3241</v>
      </c>
      <c r="C52" s="0" t="s">
        <v>3242</v>
      </c>
      <c r="D52" s="0" t="s">
        <v>3243</v>
      </c>
      <c r="E52" s="0" t="s">
        <v>3244</v>
      </c>
      <c r="F52" s="0" t="s">
        <v>3147</v>
      </c>
      <c r="G52" s="0" t="s">
        <v>1717</v>
      </c>
    </row>
    <row customHeight="1" ht="11.25">
      <c r="A53" s="0" t="s">
        <v>16</v>
      </c>
      <c r="B53" s="0" t="s">
        <v>3241</v>
      </c>
      <c r="C53" s="0" t="s">
        <v>3242</v>
      </c>
      <c r="D53" s="0" t="s">
        <v>3245</v>
      </c>
      <c r="E53" s="0" t="s">
        <v>3246</v>
      </c>
      <c r="F53" s="0" t="s">
        <v>3149</v>
      </c>
      <c r="G53" s="0" t="s">
        <v>1719</v>
      </c>
    </row>
    <row customHeight="1" ht="11.25">
      <c r="A54" s="0" t="s">
        <v>16</v>
      </c>
      <c r="B54" s="0" t="s">
        <v>3241</v>
      </c>
      <c r="C54" s="0" t="s">
        <v>3242</v>
      </c>
      <c r="D54" s="0" t="s">
        <v>3247</v>
      </c>
      <c r="E54" s="0" t="s">
        <v>3248</v>
      </c>
      <c r="F54" s="0" t="s">
        <v>3149</v>
      </c>
      <c r="G54" s="0" t="s">
        <v>1722</v>
      </c>
    </row>
    <row customHeight="1" ht="11.25">
      <c r="A55" s="0" t="s">
        <v>16</v>
      </c>
      <c r="B55" s="0" t="s">
        <v>3241</v>
      </c>
      <c r="C55" s="0" t="s">
        <v>3242</v>
      </c>
      <c r="D55" s="0" t="s">
        <v>3249</v>
      </c>
      <c r="E55" s="0" t="s">
        <v>3250</v>
      </c>
      <c r="F55" s="0" t="s">
        <v>3149</v>
      </c>
      <c r="G55" s="0" t="s">
        <v>1727</v>
      </c>
    </row>
    <row customHeight="1" ht="11.25">
      <c r="A56" s="0" t="s">
        <v>16</v>
      </c>
      <c r="B56" s="0" t="s">
        <v>3241</v>
      </c>
      <c r="C56" s="0" t="s">
        <v>3242</v>
      </c>
      <c r="D56" s="0" t="s">
        <v>3241</v>
      </c>
      <c r="E56" s="0" t="s">
        <v>3242</v>
      </c>
      <c r="F56" s="0" t="s">
        <v>3148</v>
      </c>
      <c r="G56" s="0" t="s">
        <v>1730</v>
      </c>
    </row>
    <row customHeight="1" ht="11.25">
      <c r="A57" s="0" t="s">
        <v>16</v>
      </c>
      <c r="B57" s="0" t="s">
        <v>3241</v>
      </c>
      <c r="C57" s="0" t="s">
        <v>3242</v>
      </c>
      <c r="D57" s="0" t="s">
        <v>3251</v>
      </c>
      <c r="E57" s="0" t="s">
        <v>3252</v>
      </c>
      <c r="F57" s="0" t="s">
        <v>3147</v>
      </c>
      <c r="G57" s="0" t="s">
        <v>1733</v>
      </c>
    </row>
    <row customHeight="1" ht="11.25">
      <c r="A58" s="0" t="s">
        <v>16</v>
      </c>
      <c r="B58" s="0" t="s">
        <v>3241</v>
      </c>
      <c r="C58" s="0" t="s">
        <v>3242</v>
      </c>
      <c r="D58" s="0" t="s">
        <v>3253</v>
      </c>
      <c r="E58" s="0" t="s">
        <v>3254</v>
      </c>
      <c r="F58" s="0" t="s">
        <v>3149</v>
      </c>
      <c r="G58" s="0" t="s">
        <v>1736</v>
      </c>
    </row>
    <row customHeight="1" ht="11.25">
      <c r="A59" s="0" t="s">
        <v>16</v>
      </c>
      <c r="B59" s="0" t="s">
        <v>3241</v>
      </c>
      <c r="C59" s="0" t="s">
        <v>3242</v>
      </c>
      <c r="D59" s="0" t="s">
        <v>3255</v>
      </c>
      <c r="E59" s="0" t="s">
        <v>3256</v>
      </c>
      <c r="F59" s="0" t="s">
        <v>3147</v>
      </c>
      <c r="G59" s="0" t="s">
        <v>1740</v>
      </c>
    </row>
    <row customHeight="1" ht="11.25">
      <c r="A60" s="0" t="s">
        <v>16</v>
      </c>
      <c r="B60" s="0" t="s">
        <v>3241</v>
      </c>
      <c r="C60" s="0" t="s">
        <v>3242</v>
      </c>
      <c r="D60" s="0" t="s">
        <v>3257</v>
      </c>
      <c r="E60" s="0" t="s">
        <v>3258</v>
      </c>
      <c r="F60" s="0" t="s">
        <v>3149</v>
      </c>
      <c r="G60" s="0" t="s">
        <v>1744</v>
      </c>
    </row>
    <row customHeight="1" ht="11.25">
      <c r="A61" s="0" t="s">
        <v>16</v>
      </c>
      <c r="B61" s="0" t="s">
        <v>3241</v>
      </c>
      <c r="C61" s="0" t="s">
        <v>3242</v>
      </c>
      <c r="D61" s="0" t="s">
        <v>3259</v>
      </c>
      <c r="E61" s="0" t="s">
        <v>3260</v>
      </c>
      <c r="F61" s="0" t="s">
        <v>3147</v>
      </c>
      <c r="G61" s="0" t="s">
        <v>3261</v>
      </c>
    </row>
    <row customHeight="1" ht="11.25">
      <c r="A62" s="0" t="s">
        <v>16</v>
      </c>
      <c r="B62" s="0" t="s">
        <v>3241</v>
      </c>
      <c r="C62" s="0" t="s">
        <v>3242</v>
      </c>
      <c r="D62" s="0" t="s">
        <v>3262</v>
      </c>
      <c r="E62" s="0" t="s">
        <v>3263</v>
      </c>
      <c r="F62" s="0" t="s">
        <v>3149</v>
      </c>
      <c r="G62" s="0" t="s">
        <v>3264</v>
      </c>
    </row>
    <row customHeight="1" ht="11.25">
      <c r="A63" s="0" t="s">
        <v>16</v>
      </c>
      <c r="B63" s="0" t="s">
        <v>3241</v>
      </c>
      <c r="C63" s="0" t="s">
        <v>3242</v>
      </c>
      <c r="D63" s="0" t="s">
        <v>3265</v>
      </c>
      <c r="E63" s="0" t="s">
        <v>3266</v>
      </c>
      <c r="F63" s="0" t="s">
        <v>3149</v>
      </c>
      <c r="G63" s="0" t="s">
        <v>3267</v>
      </c>
    </row>
    <row customHeight="1" ht="11.25">
      <c r="A64" s="0" t="s">
        <v>16</v>
      </c>
      <c r="B64" s="0" t="s">
        <v>3268</v>
      </c>
      <c r="C64" s="0" t="s">
        <v>3269</v>
      </c>
      <c r="D64" s="0" t="s">
        <v>3268</v>
      </c>
      <c r="E64" s="0" t="s">
        <v>3269</v>
      </c>
      <c r="F64" s="0" t="s">
        <v>3172</v>
      </c>
      <c r="G64" s="0" t="s">
        <v>3270</v>
      </c>
    </row>
    <row customHeight="1" ht="11.25">
      <c r="A65" s="0" t="s">
        <v>16</v>
      </c>
      <c r="B65" s="0" t="s">
        <v>3271</v>
      </c>
      <c r="C65" s="0" t="s">
        <v>3272</v>
      </c>
      <c r="D65" s="0" t="s">
        <v>3271</v>
      </c>
      <c r="E65" s="0" t="s">
        <v>3272</v>
      </c>
      <c r="F65" s="0" t="s">
        <v>3172</v>
      </c>
      <c r="G65" s="0" t="s">
        <v>3273</v>
      </c>
    </row>
    <row customHeight="1" ht="11.25">
      <c r="A66" s="0" t="s">
        <v>16</v>
      </c>
      <c r="B66" s="0" t="s">
        <v>3274</v>
      </c>
      <c r="C66" s="0" t="s">
        <v>3275</v>
      </c>
      <c r="D66" s="0" t="s">
        <v>3274</v>
      </c>
      <c r="E66" s="0" t="s">
        <v>3275</v>
      </c>
      <c r="F66" s="0" t="s">
        <v>3172</v>
      </c>
      <c r="G66" s="0" t="s">
        <v>3276</v>
      </c>
    </row>
    <row customHeight="1" ht="11.25">
      <c r="A67" s="0" t="s">
        <v>16</v>
      </c>
      <c r="B67" s="0" t="s">
        <v>3277</v>
      </c>
      <c r="C67" s="0" t="s">
        <v>3278</v>
      </c>
      <c r="D67" s="0" t="s">
        <v>3279</v>
      </c>
      <c r="E67" s="0" t="s">
        <v>3280</v>
      </c>
      <c r="F67" s="0" t="s">
        <v>3147</v>
      </c>
      <c r="G67" s="0" t="s">
        <v>2062</v>
      </c>
    </row>
    <row customHeight="1" ht="11.25">
      <c r="A68" s="0" t="s">
        <v>16</v>
      </c>
      <c r="B68" s="0" t="s">
        <v>3277</v>
      </c>
      <c r="C68" s="0" t="s">
        <v>3278</v>
      </c>
      <c r="D68" s="0" t="s">
        <v>3281</v>
      </c>
      <c r="E68" s="0" t="s">
        <v>3282</v>
      </c>
      <c r="F68" s="0" t="s">
        <v>3149</v>
      </c>
      <c r="G68" s="0" t="s">
        <v>3283</v>
      </c>
    </row>
    <row customHeight="1" ht="11.25">
      <c r="A69" s="0" t="s">
        <v>16</v>
      </c>
      <c r="B69" s="0" t="s">
        <v>3277</v>
      </c>
      <c r="C69" s="0" t="s">
        <v>3278</v>
      </c>
      <c r="D69" s="0" t="s">
        <v>3284</v>
      </c>
      <c r="E69" s="0" t="s">
        <v>3285</v>
      </c>
      <c r="F69" s="0" t="s">
        <v>3147</v>
      </c>
      <c r="G69" s="0" t="s">
        <v>2265</v>
      </c>
    </row>
    <row customHeight="1" ht="11.25">
      <c r="A70" s="0" t="s">
        <v>16</v>
      </c>
      <c r="B70" s="0" t="s">
        <v>3277</v>
      </c>
      <c r="C70" s="0" t="s">
        <v>3278</v>
      </c>
      <c r="D70" s="0" t="s">
        <v>3286</v>
      </c>
      <c r="E70" s="0" t="s">
        <v>3287</v>
      </c>
      <c r="F70" s="0" t="s">
        <v>3147</v>
      </c>
      <c r="G70" s="0" t="s">
        <v>3288</v>
      </c>
    </row>
    <row customHeight="1" ht="11.25">
      <c r="A71" s="0" t="s">
        <v>16</v>
      </c>
      <c r="B71" s="0" t="s">
        <v>3277</v>
      </c>
      <c r="C71" s="0" t="s">
        <v>3278</v>
      </c>
      <c r="D71" s="0" t="s">
        <v>3289</v>
      </c>
      <c r="E71" s="0" t="s">
        <v>3290</v>
      </c>
      <c r="F71" s="0" t="s">
        <v>3147</v>
      </c>
      <c r="G71" s="0" t="s">
        <v>3291</v>
      </c>
    </row>
    <row customHeight="1" ht="11.25">
      <c r="A72" s="0" t="s">
        <v>16</v>
      </c>
      <c r="B72" s="0" t="s">
        <v>3277</v>
      </c>
      <c r="C72" s="0" t="s">
        <v>3278</v>
      </c>
      <c r="D72" s="0" t="s">
        <v>3292</v>
      </c>
      <c r="E72" s="0" t="s">
        <v>3293</v>
      </c>
      <c r="F72" s="0" t="s">
        <v>3147</v>
      </c>
      <c r="G72" s="0" t="s">
        <v>3294</v>
      </c>
    </row>
    <row customHeight="1" ht="11.25">
      <c r="A73" s="0" t="s">
        <v>16</v>
      </c>
      <c r="B73" s="0" t="s">
        <v>3277</v>
      </c>
      <c r="C73" s="0" t="s">
        <v>3278</v>
      </c>
      <c r="D73" s="0" t="s">
        <v>3295</v>
      </c>
      <c r="E73" s="0" t="s">
        <v>3296</v>
      </c>
      <c r="F73" s="0" t="s">
        <v>3297</v>
      </c>
      <c r="G73" s="0" t="s">
        <v>3298</v>
      </c>
    </row>
    <row customHeight="1" ht="11.25">
      <c r="A74" s="0" t="s">
        <v>16</v>
      </c>
      <c r="B74" s="0" t="s">
        <v>3277</v>
      </c>
      <c r="C74" s="0" t="s">
        <v>3278</v>
      </c>
      <c r="D74" s="0" t="s">
        <v>3277</v>
      </c>
      <c r="E74" s="0" t="s">
        <v>3278</v>
      </c>
      <c r="F74" s="0" t="s">
        <v>3148</v>
      </c>
      <c r="G74" s="0" t="s">
        <v>3299</v>
      </c>
    </row>
    <row customHeight="1" ht="11.25">
      <c r="A75" s="0" t="s">
        <v>16</v>
      </c>
      <c r="B75" s="0" t="s">
        <v>3277</v>
      </c>
      <c r="C75" s="0" t="s">
        <v>3278</v>
      </c>
      <c r="D75" s="0" t="s">
        <v>3300</v>
      </c>
      <c r="E75" s="0" t="s">
        <v>3301</v>
      </c>
      <c r="F75" s="0" t="s">
        <v>3147</v>
      </c>
      <c r="G75" s="0" t="s">
        <v>3302</v>
      </c>
    </row>
    <row customHeight="1" ht="11.25">
      <c r="A76" s="0" t="s">
        <v>16</v>
      </c>
      <c r="B76" s="0" t="s">
        <v>3303</v>
      </c>
      <c r="C76" s="0" t="s">
        <v>3304</v>
      </c>
      <c r="D76" s="0" t="s">
        <v>3303</v>
      </c>
      <c r="E76" s="0" t="s">
        <v>3304</v>
      </c>
      <c r="F76" s="0" t="s">
        <v>3172</v>
      </c>
      <c r="G76" s="0" t="s">
        <v>3305</v>
      </c>
    </row>
    <row customHeight="1" ht="11.25">
      <c r="A77" s="0" t="s">
        <v>16</v>
      </c>
      <c r="B77" s="0" t="s">
        <v>3306</v>
      </c>
      <c r="C77" s="0" t="s">
        <v>3307</v>
      </c>
      <c r="D77" s="0" t="s">
        <v>3308</v>
      </c>
      <c r="E77" s="0" t="s">
        <v>3309</v>
      </c>
      <c r="F77" s="0" t="s">
        <v>3147</v>
      </c>
      <c r="G77" s="0" t="s">
        <v>3310</v>
      </c>
    </row>
    <row customHeight="1" ht="11.25">
      <c r="A78" s="0" t="s">
        <v>16</v>
      </c>
      <c r="B78" s="0" t="s">
        <v>3306</v>
      </c>
      <c r="C78" s="0" t="s">
        <v>3307</v>
      </c>
      <c r="D78" s="0" t="s">
        <v>3311</v>
      </c>
      <c r="E78" s="0" t="s">
        <v>3312</v>
      </c>
      <c r="F78" s="0" t="s">
        <v>3147</v>
      </c>
      <c r="G78" s="0" t="s">
        <v>3313</v>
      </c>
    </row>
    <row customHeight="1" ht="11.25">
      <c r="A79" s="0" t="s">
        <v>16</v>
      </c>
      <c r="B79" s="0" t="s">
        <v>3306</v>
      </c>
      <c r="C79" s="0" t="s">
        <v>3307</v>
      </c>
      <c r="D79" s="0" t="s">
        <v>3314</v>
      </c>
      <c r="E79" s="0" t="s">
        <v>3315</v>
      </c>
      <c r="F79" s="0" t="s">
        <v>3149</v>
      </c>
      <c r="G79" s="0" t="s">
        <v>3316</v>
      </c>
    </row>
    <row customHeight="1" ht="11.25">
      <c r="A80" s="0" t="s">
        <v>16</v>
      </c>
      <c r="B80" s="0" t="s">
        <v>3306</v>
      </c>
      <c r="C80" s="0" t="s">
        <v>3307</v>
      </c>
      <c r="D80" s="0" t="s">
        <v>3317</v>
      </c>
      <c r="E80" s="0" t="s">
        <v>3318</v>
      </c>
      <c r="F80" s="0" t="s">
        <v>3149</v>
      </c>
      <c r="G80" s="0" t="s">
        <v>3319</v>
      </c>
    </row>
    <row customHeight="1" ht="11.25">
      <c r="A81" s="0" t="s">
        <v>16</v>
      </c>
      <c r="B81" s="0" t="s">
        <v>3306</v>
      </c>
      <c r="C81" s="0" t="s">
        <v>3307</v>
      </c>
      <c r="D81" s="0" t="s">
        <v>3320</v>
      </c>
      <c r="E81" s="0" t="s">
        <v>3321</v>
      </c>
      <c r="F81" s="0" t="s">
        <v>3297</v>
      </c>
      <c r="G81" s="0" t="s">
        <v>3322</v>
      </c>
    </row>
    <row customHeight="1" ht="11.25">
      <c r="A82" s="0" t="s">
        <v>16</v>
      </c>
      <c r="B82" s="0" t="s">
        <v>3306</v>
      </c>
      <c r="C82" s="0" t="s">
        <v>3307</v>
      </c>
      <c r="D82" s="0" t="s">
        <v>3323</v>
      </c>
      <c r="E82" s="0" t="s">
        <v>3324</v>
      </c>
      <c r="F82" s="0" t="s">
        <v>3149</v>
      </c>
      <c r="G82" s="0" t="s">
        <v>3325</v>
      </c>
    </row>
    <row customHeight="1" ht="11.25">
      <c r="A83" s="0" t="s">
        <v>16</v>
      </c>
      <c r="B83" s="0" t="s">
        <v>3306</v>
      </c>
      <c r="C83" s="0" t="s">
        <v>3307</v>
      </c>
      <c r="D83" s="0" t="s">
        <v>3326</v>
      </c>
      <c r="E83" s="0" t="s">
        <v>3327</v>
      </c>
      <c r="F83" s="0" t="s">
        <v>3149</v>
      </c>
      <c r="G83" s="0" t="s">
        <v>3328</v>
      </c>
    </row>
    <row customHeight="1" ht="11.25">
      <c r="A84" s="0" t="s">
        <v>16</v>
      </c>
      <c r="B84" s="0" t="s">
        <v>3306</v>
      </c>
      <c r="C84" s="0" t="s">
        <v>3307</v>
      </c>
      <c r="D84" s="0" t="s">
        <v>3329</v>
      </c>
      <c r="E84" s="0" t="s">
        <v>3330</v>
      </c>
      <c r="F84" s="0" t="s">
        <v>3149</v>
      </c>
      <c r="G84" s="0" t="s">
        <v>3331</v>
      </c>
    </row>
    <row customHeight="1" ht="11.25">
      <c r="A85" s="0" t="s">
        <v>16</v>
      </c>
      <c r="B85" s="0" t="s">
        <v>3306</v>
      </c>
      <c r="C85" s="0" t="s">
        <v>3307</v>
      </c>
      <c r="D85" s="0" t="s">
        <v>3306</v>
      </c>
      <c r="E85" s="0" t="s">
        <v>3307</v>
      </c>
      <c r="F85" s="0" t="s">
        <v>3148</v>
      </c>
      <c r="G85" s="0" t="s">
        <v>3332</v>
      </c>
    </row>
    <row customHeight="1" ht="11.25">
      <c r="A86" s="0" t="s">
        <v>16</v>
      </c>
      <c r="B86" s="0" t="s">
        <v>3306</v>
      </c>
      <c r="C86" s="0" t="s">
        <v>3307</v>
      </c>
      <c r="D86" s="0" t="s">
        <v>3333</v>
      </c>
      <c r="E86" s="0" t="s">
        <v>3334</v>
      </c>
      <c r="F86" s="0" t="s">
        <v>3149</v>
      </c>
      <c r="G86" s="0" t="s">
        <v>3335</v>
      </c>
    </row>
    <row customHeight="1" ht="11.25">
      <c r="A87" s="0" t="s">
        <v>16</v>
      </c>
      <c r="B87" s="0" t="s">
        <v>3306</v>
      </c>
      <c r="C87" s="0" t="s">
        <v>3307</v>
      </c>
      <c r="D87" s="0" t="s">
        <v>3336</v>
      </c>
      <c r="E87" s="0" t="s">
        <v>3337</v>
      </c>
      <c r="F87" s="0" t="s">
        <v>3149</v>
      </c>
      <c r="G87" s="0" t="s">
        <v>3338</v>
      </c>
    </row>
    <row customHeight="1" ht="11.25">
      <c r="A88" s="0" t="s">
        <v>16</v>
      </c>
      <c r="B88" s="0" t="s">
        <v>3306</v>
      </c>
      <c r="C88" s="0" t="s">
        <v>3307</v>
      </c>
      <c r="D88" s="0" t="s">
        <v>3339</v>
      </c>
      <c r="E88" s="0" t="s">
        <v>3340</v>
      </c>
      <c r="F88" s="0" t="s">
        <v>3149</v>
      </c>
      <c r="G88" s="0" t="s">
        <v>3341</v>
      </c>
    </row>
    <row customHeight="1" ht="11.25">
      <c r="A89" s="0" t="s">
        <v>16</v>
      </c>
      <c r="B89" s="0" t="s">
        <v>3306</v>
      </c>
      <c r="C89" s="0" t="s">
        <v>3307</v>
      </c>
      <c r="D89" s="0" t="s">
        <v>3342</v>
      </c>
      <c r="E89" s="0" t="s">
        <v>3343</v>
      </c>
      <c r="F89" s="0" t="s">
        <v>3149</v>
      </c>
      <c r="G89" s="0" t="s">
        <v>3344</v>
      </c>
    </row>
    <row customHeight="1" ht="11.25">
      <c r="A90" s="0" t="s">
        <v>16</v>
      </c>
      <c r="B90" s="0" t="s">
        <v>3306</v>
      </c>
      <c r="C90" s="0" t="s">
        <v>3307</v>
      </c>
      <c r="D90" s="0" t="s">
        <v>3345</v>
      </c>
      <c r="E90" s="0" t="s">
        <v>3346</v>
      </c>
      <c r="F90" s="0" t="s">
        <v>3147</v>
      </c>
      <c r="G90" s="0" t="s">
        <v>3347</v>
      </c>
    </row>
    <row customHeight="1" ht="11.25">
      <c r="A91" s="0" t="s">
        <v>16</v>
      </c>
      <c r="B91" s="0" t="s">
        <v>3348</v>
      </c>
      <c r="C91" s="0" t="s">
        <v>3349</v>
      </c>
      <c r="D91" s="0" t="s">
        <v>3348</v>
      </c>
      <c r="E91" s="0" t="s">
        <v>3349</v>
      </c>
      <c r="F91" s="0" t="s">
        <v>3172</v>
      </c>
      <c r="G91" s="0" t="s">
        <v>3350</v>
      </c>
    </row>
    <row customHeight="1" ht="11.25">
      <c r="A92" s="0" t="s">
        <v>16</v>
      </c>
      <c r="B92" s="0" t="s">
        <v>3351</v>
      </c>
      <c r="C92" s="0" t="s">
        <v>3352</v>
      </c>
      <c r="D92" s="0" t="s">
        <v>3351</v>
      </c>
      <c r="E92" s="0" t="s">
        <v>3352</v>
      </c>
      <c r="F92" s="0" t="s">
        <v>3172</v>
      </c>
      <c r="G92" s="0" t="s">
        <v>3353</v>
      </c>
    </row>
    <row customHeight="1" ht="11.25">
      <c r="A93" s="0" t="s">
        <v>16</v>
      </c>
      <c r="B93" s="0" t="s">
        <v>3354</v>
      </c>
      <c r="C93" s="0" t="s">
        <v>3355</v>
      </c>
      <c r="D93" s="0" t="s">
        <v>3356</v>
      </c>
      <c r="E93" s="0" t="s">
        <v>3357</v>
      </c>
      <c r="F93" s="0" t="s">
        <v>3149</v>
      </c>
      <c r="G93" s="0" t="s">
        <v>3358</v>
      </c>
    </row>
    <row customHeight="1" ht="11.25">
      <c r="A94" s="0" t="s">
        <v>16</v>
      </c>
      <c r="B94" s="0" t="s">
        <v>3354</v>
      </c>
      <c r="C94" s="0" t="s">
        <v>3355</v>
      </c>
      <c r="D94" s="0" t="s">
        <v>3359</v>
      </c>
      <c r="E94" s="0" t="s">
        <v>3360</v>
      </c>
      <c r="F94" s="0" t="s">
        <v>3149</v>
      </c>
      <c r="G94" s="0" t="s">
        <v>3361</v>
      </c>
    </row>
    <row customHeight="1" ht="11.25">
      <c r="A95" s="0" t="s">
        <v>16</v>
      </c>
      <c r="B95" s="0" t="s">
        <v>3354</v>
      </c>
      <c r="C95" s="0" t="s">
        <v>3355</v>
      </c>
      <c r="D95" s="0" t="s">
        <v>3362</v>
      </c>
      <c r="E95" s="0" t="s">
        <v>3363</v>
      </c>
      <c r="F95" s="0" t="s">
        <v>3149</v>
      </c>
      <c r="G95" s="0" t="s">
        <v>3364</v>
      </c>
    </row>
    <row customHeight="1" ht="11.25">
      <c r="A96" s="0" t="s">
        <v>16</v>
      </c>
      <c r="B96" s="0" t="s">
        <v>3354</v>
      </c>
      <c r="C96" s="0" t="s">
        <v>3355</v>
      </c>
      <c r="D96" s="0" t="s">
        <v>3365</v>
      </c>
      <c r="E96" s="0" t="s">
        <v>3366</v>
      </c>
      <c r="F96" s="0" t="s">
        <v>3149</v>
      </c>
      <c r="G96" s="0" t="s">
        <v>3367</v>
      </c>
    </row>
    <row customHeight="1" ht="11.25">
      <c r="A97" s="0" t="s">
        <v>16</v>
      </c>
      <c r="B97" s="0" t="s">
        <v>3354</v>
      </c>
      <c r="C97" s="0" t="s">
        <v>3355</v>
      </c>
      <c r="D97" s="0" t="s">
        <v>3368</v>
      </c>
      <c r="E97" s="0" t="s">
        <v>3369</v>
      </c>
      <c r="F97" s="0" t="s">
        <v>3149</v>
      </c>
      <c r="G97" s="0" t="s">
        <v>3370</v>
      </c>
    </row>
    <row customHeight="1" ht="11.25">
      <c r="A98" s="0" t="s">
        <v>16</v>
      </c>
      <c r="B98" s="0" t="s">
        <v>3354</v>
      </c>
      <c r="C98" s="0" t="s">
        <v>3355</v>
      </c>
      <c r="D98" s="0" t="s">
        <v>3371</v>
      </c>
      <c r="E98" s="0" t="s">
        <v>3372</v>
      </c>
      <c r="F98" s="0" t="s">
        <v>3149</v>
      </c>
      <c r="G98" s="0" t="s">
        <v>3373</v>
      </c>
    </row>
    <row customHeight="1" ht="11.25">
      <c r="A99" s="0" t="s">
        <v>16</v>
      </c>
      <c r="B99" s="0" t="s">
        <v>3354</v>
      </c>
      <c r="C99" s="0" t="s">
        <v>3355</v>
      </c>
      <c r="D99" s="0" t="s">
        <v>3374</v>
      </c>
      <c r="E99" s="0" t="s">
        <v>3375</v>
      </c>
      <c r="F99" s="0" t="s">
        <v>3149</v>
      </c>
      <c r="G99" s="0" t="s">
        <v>3376</v>
      </c>
    </row>
    <row customHeight="1" ht="11.25">
      <c r="A100" s="0" t="s">
        <v>16</v>
      </c>
      <c r="B100" s="0" t="s">
        <v>3354</v>
      </c>
      <c r="C100" s="0" t="s">
        <v>3355</v>
      </c>
      <c r="D100" s="0" t="s">
        <v>3377</v>
      </c>
      <c r="E100" s="0" t="s">
        <v>3378</v>
      </c>
      <c r="F100" s="0" t="s">
        <v>3149</v>
      </c>
      <c r="G100" s="0" t="s">
        <v>3379</v>
      </c>
    </row>
    <row customHeight="1" ht="11.25">
      <c r="A101" s="0" t="s">
        <v>16</v>
      </c>
      <c r="B101" s="0" t="s">
        <v>3354</v>
      </c>
      <c r="C101" s="0" t="s">
        <v>3355</v>
      </c>
      <c r="D101" s="0" t="s">
        <v>3380</v>
      </c>
      <c r="E101" s="0" t="s">
        <v>3381</v>
      </c>
      <c r="F101" s="0" t="s">
        <v>3149</v>
      </c>
      <c r="G101" s="0" t="s">
        <v>3382</v>
      </c>
    </row>
    <row customHeight="1" ht="11.25">
      <c r="A102" s="0" t="s">
        <v>16</v>
      </c>
      <c r="B102" s="0" t="s">
        <v>3354</v>
      </c>
      <c r="C102" s="0" t="s">
        <v>3355</v>
      </c>
      <c r="D102" s="0" t="s">
        <v>3354</v>
      </c>
      <c r="E102" s="0" t="s">
        <v>3355</v>
      </c>
      <c r="F102" s="0" t="s">
        <v>3148</v>
      </c>
      <c r="G102" s="0" t="s">
        <v>3383</v>
      </c>
    </row>
    <row customHeight="1" ht="11.25">
      <c r="A103" s="0" t="s">
        <v>16</v>
      </c>
      <c r="B103" s="0" t="s">
        <v>3354</v>
      </c>
      <c r="C103" s="0" t="s">
        <v>3355</v>
      </c>
      <c r="D103" s="0" t="s">
        <v>3384</v>
      </c>
      <c r="E103" s="0" t="s">
        <v>3385</v>
      </c>
      <c r="F103" s="0" t="s">
        <v>3149</v>
      </c>
      <c r="G103" s="0" t="s">
        <v>3386</v>
      </c>
    </row>
    <row customHeight="1" ht="11.25">
      <c r="A104" s="0" t="s">
        <v>16</v>
      </c>
      <c r="B104" s="0" t="s">
        <v>3354</v>
      </c>
      <c r="C104" s="0" t="s">
        <v>3355</v>
      </c>
      <c r="D104" s="0" t="s">
        <v>3387</v>
      </c>
      <c r="E104" s="0" t="s">
        <v>3388</v>
      </c>
      <c r="F104" s="0" t="s">
        <v>3149</v>
      </c>
      <c r="G104" s="0" t="s">
        <v>3389</v>
      </c>
    </row>
    <row customHeight="1" ht="11.25">
      <c r="A105" s="0" t="s">
        <v>16</v>
      </c>
      <c r="B105" s="0" t="s">
        <v>3354</v>
      </c>
      <c r="C105" s="0" t="s">
        <v>3355</v>
      </c>
      <c r="D105" s="0" t="s">
        <v>3390</v>
      </c>
      <c r="E105" s="0" t="s">
        <v>3391</v>
      </c>
      <c r="F105" s="0" t="s">
        <v>3149</v>
      </c>
      <c r="G105" s="0" t="s">
        <v>3392</v>
      </c>
    </row>
    <row customHeight="1" ht="11.25">
      <c r="A106" s="0" t="s">
        <v>16</v>
      </c>
      <c r="B106" s="0" t="s">
        <v>3393</v>
      </c>
      <c r="C106" s="0" t="s">
        <v>3394</v>
      </c>
      <c r="D106" s="0" t="s">
        <v>3393</v>
      </c>
      <c r="E106" s="0" t="s">
        <v>3394</v>
      </c>
      <c r="F106" s="0" t="s">
        <v>3172</v>
      </c>
      <c r="G106" s="0" t="s">
        <v>3395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E30D-FFAA-446A-5A4A-0.FA714F9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3464</v>
      </c>
      <c r="B1" s="837" t="s">
        <v>3465</v>
      </c>
      <c r="C1" s="837" t="s">
        <v>1207</v>
      </c>
    </row>
    <row customHeight="1" ht="11.25">
      <c r="A2" s="837">
        <v>4189678</v>
      </c>
      <c r="B2" s="837" t="s">
        <v>3466</v>
      </c>
      <c r="C2" s="837" t="s">
        <v>3467</v>
      </c>
    </row>
    <row customHeight="1" ht="11.25">
      <c r="A3" s="837">
        <v>4190415</v>
      </c>
      <c r="B3" s="837" t="s">
        <v>3468</v>
      </c>
      <c r="C3" s="837" t="s">
        <v>3467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6019C-FF39-D1A5-B3E8-0.DE821DB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3469</v>
      </c>
      <c r="B1" s="165" t="s">
        <v>3470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F089E-A632-2CC3-35CF-0.5E32735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3471</v>
      </c>
      <c r="B1" s="0" t="b">
        <v>1</v>
      </c>
    </row>
    <row customHeight="1" ht="11.25">
      <c r="A2" s="0" t="s">
        <v>3472</v>
      </c>
      <c r="B2" s="0" t="b">
        <v>0</v>
      </c>
    </row>
    <row customHeight="1" ht="11.25">
      <c r="A3" s="0" t="s">
        <v>3473</v>
      </c>
      <c r="B3" s="0" t="b">
        <v>1</v>
      </c>
    </row>
    <row customHeight="1" ht="11.25">
      <c r="A4" s="0" t="s">
        <v>3474</v>
      </c>
      <c r="B4" s="0" t="b">
        <v>0</v>
      </c>
    </row>
    <row customHeight="1" ht="11.25">
      <c r="A5" s="0" t="s">
        <v>3475</v>
      </c>
      <c r="B5" s="0" t="b">
        <v>0</v>
      </c>
    </row>
    <row customHeight="1" ht="11.25">
      <c r="A6" s="0" t="s">
        <v>3476</v>
      </c>
      <c r="B6" s="0" t="b">
        <v>0</v>
      </c>
    </row>
    <row customHeight="1" ht="11.25">
      <c r="A7" s="0" t="s">
        <v>3477</v>
      </c>
      <c r="B7" s="0" t="b">
        <v>0</v>
      </c>
    </row>
    <row customHeight="1" ht="11.25">
      <c r="A8" s="0" t="s">
        <v>3478</v>
      </c>
      <c r="B8" s="0" t="b">
        <v>0</v>
      </c>
    </row>
    <row customHeight="1" ht="11.25">
      <c r="A9" s="0" t="s">
        <v>3479</v>
      </c>
      <c r="B9" s="0" t="b">
        <v>0</v>
      </c>
    </row>
    <row customHeight="1" ht="11.25">
      <c r="A10" s="0" t="s">
        <v>3480</v>
      </c>
      <c r="B10" s="0" t="b">
        <v>0</v>
      </c>
    </row>
    <row customHeight="1" ht="11.25">
      <c r="A11" s="0" t="s">
        <v>3481</v>
      </c>
      <c r="B11" s="0" t="b">
        <v>0</v>
      </c>
    </row>
    <row customHeight="1" ht="11.25">
      <c r="A12" s="0" t="s">
        <v>3482</v>
      </c>
      <c r="B12" s="0" t="b">
        <v>0</v>
      </c>
    </row>
    <row customHeight="1" ht="11.25">
      <c r="A13" s="0" t="s">
        <v>3483</v>
      </c>
      <c r="B13" s="0" t="b">
        <v>0</v>
      </c>
    </row>
    <row customHeight="1" ht="11.25">
      <c r="A14" s="0" t="s">
        <v>3484</v>
      </c>
      <c r="B14" s="0" t="b">
        <v>1</v>
      </c>
    </row>
    <row customHeight="1" ht="11.25">
      <c r="A15" s="0" t="s">
        <v>3485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55D09-D9D7-9D94-F795-0.A22E715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93EBA-48AA-1969-3954-0.3AFED64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3486</v>
      </c>
      <c r="B1" s="69" t="s">
        <v>3487</v>
      </c>
    </row>
    <row customHeight="1" ht="11.25">
      <c r="A2" s="66" t="s">
        <v>3488</v>
      </c>
      <c r="B2" s="66" t="s">
        <v>3489</v>
      </c>
    </row>
    <row customHeight="1" ht="11.25">
      <c r="A3" s="66" t="s">
        <v>3490</v>
      </c>
      <c r="B3" s="66" t="s">
        <v>3491</v>
      </c>
    </row>
    <row customHeight="1" ht="11.25">
      <c r="A4" s="66" t="s">
        <v>3492</v>
      </c>
      <c r="B4" s="66" t="s">
        <v>3493</v>
      </c>
    </row>
    <row customHeight="1" ht="11.25">
      <c r="A5" s="66" t="s">
        <v>3494</v>
      </c>
      <c r="B5" s="66" t="s">
        <v>3495</v>
      </c>
    </row>
    <row customHeight="1" ht="11.25">
      <c r="A6" s="66" t="s">
        <v>3496</v>
      </c>
      <c r="B6" s="66" t="s">
        <v>3497</v>
      </c>
    </row>
    <row customHeight="1" ht="11.25">
      <c r="A7" s="66" t="s">
        <v>3498</v>
      </c>
      <c r="B7" s="66" t="s">
        <v>3499</v>
      </c>
    </row>
    <row customHeight="1" ht="11.25">
      <c r="A8" s="66" t="s">
        <v>3500</v>
      </c>
      <c r="B8" s="66" t="s">
        <v>3501</v>
      </c>
    </row>
    <row customHeight="1" ht="11.25">
      <c r="A9" s="66" t="s">
        <v>3502</v>
      </c>
      <c r="B9" s="66" t="s">
        <v>3503</v>
      </c>
    </row>
    <row customHeight="1" ht="11.25">
      <c r="A10" s="66" t="s">
        <v>3504</v>
      </c>
      <c r="B10" s="66" t="s">
        <v>3505</v>
      </c>
    </row>
    <row customHeight="1" ht="11.25">
      <c r="A11" s="66" t="s">
        <v>3506</v>
      </c>
      <c r="B11" s="66" t="s">
        <v>3507</v>
      </c>
    </row>
    <row customHeight="1" ht="11.25">
      <c r="A12" s="66" t="s">
        <v>3508</v>
      </c>
      <c r="B12" s="66" t="s">
        <v>3509</v>
      </c>
    </row>
    <row customHeight="1" ht="11.25">
      <c r="A13" s="66" t="s">
        <v>3510</v>
      </c>
      <c r="B13" s="66" t="s">
        <v>3511</v>
      </c>
    </row>
    <row customHeight="1" ht="11.25">
      <c r="A14" s="66" t="s">
        <v>3512</v>
      </c>
      <c r="B14" s="66" t="s">
        <v>3513</v>
      </c>
    </row>
    <row customHeight="1" ht="11.25">
      <c r="A15" s="66" t="s">
        <v>3514</v>
      </c>
      <c r="B15" s="66" t="s">
        <v>3515</v>
      </c>
    </row>
    <row customHeight="1" ht="11.25">
      <c r="A16" s="66" t="s">
        <v>3516</v>
      </c>
      <c r="B16" s="66" t="s">
        <v>3517</v>
      </c>
    </row>
    <row customHeight="1" ht="11.25">
      <c r="A17" s="66" t="s">
        <v>3518</v>
      </c>
      <c r="B17" s="66" t="s">
        <v>3519</v>
      </c>
    </row>
    <row customHeight="1" ht="11.25">
      <c r="A18" s="66" t="s">
        <v>3520</v>
      </c>
      <c r="B18" s="66" t="s">
        <v>3521</v>
      </c>
    </row>
    <row customHeight="1" ht="11.25">
      <c r="A19" s="66" t="s">
        <v>3522</v>
      </c>
      <c r="B19" s="66" t="s">
        <v>3523</v>
      </c>
    </row>
    <row customHeight="1" ht="11.25">
      <c r="A20" s="66" t="s">
        <v>3524</v>
      </c>
      <c r="B20" s="66" t="s">
        <v>3525</v>
      </c>
    </row>
    <row customHeight="1" ht="11.25">
      <c r="A21" s="66" t="s">
        <v>3526</v>
      </c>
      <c r="B21" s="66" t="s">
        <v>3527</v>
      </c>
    </row>
    <row customHeight="1" ht="11.25">
      <c r="A22" s="66" t="s">
        <v>3528</v>
      </c>
      <c r="B22" s="66" t="s">
        <v>3529</v>
      </c>
    </row>
    <row customHeight="1" ht="11.25">
      <c r="A23" s="66" t="s">
        <v>3530</v>
      </c>
      <c r="B23" s="66" t="s">
        <v>3531</v>
      </c>
    </row>
    <row customHeight="1" ht="11.25">
      <c r="A24" s="66" t="s">
        <v>3532</v>
      </c>
      <c r="B24" s="66" t="s">
        <v>3533</v>
      </c>
    </row>
    <row customHeight="1" ht="11.25">
      <c r="A25" s="66" t="s">
        <v>3534</v>
      </c>
      <c r="B25" s="66" t="s">
        <v>3535</v>
      </c>
    </row>
    <row customHeight="1" ht="11.25">
      <c r="A26" s="66" t="s">
        <v>3536</v>
      </c>
      <c r="B26" s="66" t="s">
        <v>3537</v>
      </c>
    </row>
    <row customHeight="1" ht="11.25">
      <c r="A27" s="66" t="s">
        <v>3538</v>
      </c>
      <c r="B27" s="66" t="s">
        <v>3539</v>
      </c>
    </row>
    <row customHeight="1" ht="11.25">
      <c r="A28" s="66" t="s">
        <v>3540</v>
      </c>
      <c r="B28" s="66" t="s">
        <v>3541</v>
      </c>
    </row>
    <row customHeight="1" ht="11.25">
      <c r="A29" s="66" t="s">
        <v>3542</v>
      </c>
      <c r="B29" s="66" t="s">
        <v>3543</v>
      </c>
    </row>
    <row customHeight="1" ht="11.25">
      <c r="A30" s="66" t="s">
        <v>3544</v>
      </c>
      <c r="B30" s="66" t="s">
        <v>3545</v>
      </c>
    </row>
    <row customHeight="1" ht="11.25">
      <c r="A31" s="66" t="s">
        <v>3546</v>
      </c>
      <c r="B31" s="66" t="s">
        <v>3547</v>
      </c>
    </row>
    <row customHeight="1" ht="11.25">
      <c r="A32" s="66" t="s">
        <v>3548</v>
      </c>
      <c r="B32" s="66" t="s">
        <v>3549</v>
      </c>
    </row>
    <row customHeight="1" ht="11.25">
      <c r="A33" s="66" t="s">
        <v>3550</v>
      </c>
      <c r="B33" s="66" t="s">
        <v>3551</v>
      </c>
    </row>
    <row customHeight="1" ht="11.25">
      <c r="A34" s="66" t="s">
        <v>3552</v>
      </c>
      <c r="B34" s="66" t="s">
        <v>3553</v>
      </c>
    </row>
    <row customHeight="1" ht="11.25">
      <c r="A35" s="66" t="s">
        <v>3554</v>
      </c>
      <c r="B35" s="66" t="s">
        <v>3555</v>
      </c>
    </row>
    <row customHeight="1" ht="11.25">
      <c r="A36" s="66" t="s">
        <v>3556</v>
      </c>
      <c r="B36" s="66" t="s">
        <v>3557</v>
      </c>
    </row>
    <row customHeight="1" ht="11.25">
      <c r="A37" s="66" t="s">
        <v>3558</v>
      </c>
      <c r="B37" s="66" t="s">
        <v>3559</v>
      </c>
    </row>
    <row customHeight="1" ht="11.25">
      <c r="A38" s="66" t="s">
        <v>3560</v>
      </c>
      <c r="B38" s="66" t="s">
        <v>3561</v>
      </c>
    </row>
    <row customHeight="1" ht="11.25">
      <c r="A39" s="66" t="s">
        <v>3562</v>
      </c>
      <c r="B39" s="66" t="s">
        <v>3563</v>
      </c>
    </row>
    <row customHeight="1" ht="11.25">
      <c r="A40" s="66" t="s">
        <v>3564</v>
      </c>
      <c r="B40" s="66" t="s">
        <v>3565</v>
      </c>
    </row>
    <row customHeight="1" ht="11.25">
      <c r="A41" s="66" t="s">
        <v>3566</v>
      </c>
      <c r="B41" s="66" t="s">
        <v>3567</v>
      </c>
    </row>
    <row customHeight="1" ht="11.25">
      <c r="A42" s="66" t="s">
        <v>3568</v>
      </c>
      <c r="B42" s="66" t="s">
        <v>3569</v>
      </c>
    </row>
    <row customHeight="1" ht="11.25">
      <c r="A43" s="66" t="s">
        <v>3570</v>
      </c>
      <c r="B43" s="66" t="s">
        <v>3571</v>
      </c>
    </row>
    <row customHeight="1" ht="11.25">
      <c r="A44" s="66" t="s">
        <v>3572</v>
      </c>
      <c r="B44" s="66" t="s">
        <v>3573</v>
      </c>
    </row>
    <row customHeight="1" ht="11.25">
      <c r="A45" s="66" t="s">
        <v>3574</v>
      </c>
      <c r="B45" s="66" t="s">
        <v>3575</v>
      </c>
    </row>
    <row customHeight="1" ht="11.25">
      <c r="A46" s="66" t="s">
        <v>3576</v>
      </c>
      <c r="B46" s="66" t="s">
        <v>3577</v>
      </c>
    </row>
    <row customHeight="1" ht="11.25">
      <c r="A47" s="66" t="s">
        <v>3578</v>
      </c>
      <c r="B47" s="66" t="s">
        <v>3579</v>
      </c>
    </row>
    <row customHeight="1" ht="11.25">
      <c r="A48" s="66" t="s">
        <v>3580</v>
      </c>
      <c r="B48" s="66" t="s">
        <v>3581</v>
      </c>
    </row>
    <row customHeight="1" ht="11.25">
      <c r="A49" s="66" t="s">
        <v>3582</v>
      </c>
      <c r="B49" s="66" t="s">
        <v>3583</v>
      </c>
    </row>
    <row customHeight="1" ht="11.25">
      <c r="A50" s="66" t="s">
        <v>3584</v>
      </c>
      <c r="B50" s="66" t="s">
        <v>3585</v>
      </c>
    </row>
    <row customHeight="1" ht="11.25">
      <c r="A51" s="66" t="s">
        <v>3586</v>
      </c>
      <c r="B51" s="66" t="s">
        <v>3587</v>
      </c>
    </row>
    <row customHeight="1" ht="11.25">
      <c r="A52" s="66" t="s">
        <v>3588</v>
      </c>
      <c r="B52" s="66" t="s">
        <v>3589</v>
      </c>
    </row>
    <row customHeight="1" ht="11.25">
      <c r="A53" s="66" t="s">
        <v>3590</v>
      </c>
      <c r="B53" s="66" t="s">
        <v>3591</v>
      </c>
    </row>
    <row customHeight="1" ht="11.25">
      <c r="A54" s="66" t="s">
        <v>3592</v>
      </c>
      <c r="B54" s="66" t="s">
        <v>3593</v>
      </c>
    </row>
    <row customHeight="1" ht="11.25">
      <c r="A55" s="66" t="s">
        <v>3594</v>
      </c>
      <c r="B55" s="66" t="s">
        <v>3595</v>
      </c>
    </row>
    <row customHeight="1" ht="11.25">
      <c r="A56" s="66" t="s">
        <v>3596</v>
      </c>
      <c r="B56" s="66" t="s">
        <v>3597</v>
      </c>
    </row>
    <row customHeight="1" ht="11.25">
      <c r="A57" s="66" t="s">
        <v>3598</v>
      </c>
      <c r="B57" s="66" t="s">
        <v>3599</v>
      </c>
    </row>
    <row customHeight="1" ht="11.25">
      <c r="A58" s="66" t="s">
        <v>3600</v>
      </c>
      <c r="B58" s="66" t="s">
        <v>3601</v>
      </c>
    </row>
    <row customHeight="1" ht="11.25">
      <c r="A59" s="66" t="s">
        <v>3602</v>
      </c>
      <c r="B59" s="66" t="s">
        <v>3603</v>
      </c>
    </row>
    <row customHeight="1" ht="11.25">
      <c r="A60" s="66" t="s">
        <v>3604</v>
      </c>
      <c r="B60" s="66" t="s">
        <v>3605</v>
      </c>
    </row>
    <row customHeight="1" ht="11.25">
      <c r="A61" s="66"/>
      <c r="B61" s="66" t="s">
        <v>3606</v>
      </c>
    </row>
    <row customHeight="1" ht="11.25">
      <c r="A62" s="66"/>
      <c r="B62" s="66" t="s">
        <v>3607</v>
      </c>
    </row>
    <row customHeight="1" ht="11.25">
      <c r="A63" s="66"/>
      <c r="B63" s="66" t="s">
        <v>3608</v>
      </c>
    </row>
    <row customHeight="1" ht="11.25">
      <c r="A64" s="66"/>
      <c r="B64" s="66" t="s">
        <v>3609</v>
      </c>
    </row>
    <row customHeight="1" ht="11.25">
      <c r="A65" s="66"/>
      <c r="B65" s="66" t="s">
        <v>3610</v>
      </c>
    </row>
    <row customHeight="1" ht="11.25">
      <c r="A66" s="66"/>
      <c r="B66" s="66" t="s">
        <v>3611</v>
      </c>
    </row>
    <row customHeight="1" ht="11.25">
      <c r="A67" s="66"/>
      <c r="B67" s="66" t="s">
        <v>3612</v>
      </c>
    </row>
    <row customHeight="1" ht="11.25">
      <c r="A68" s="66"/>
      <c r="B68" s="66" t="s">
        <v>3613</v>
      </c>
    </row>
    <row customHeight="1" ht="11.25">
      <c r="A69" s="66"/>
      <c r="B69" s="66" t="s">
        <v>3614</v>
      </c>
    </row>
    <row customHeight="1" ht="11.25">
      <c r="A70" s="66"/>
      <c r="B70" s="66" t="s">
        <v>3615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85394-184A-983C-6A0D-0.39842F2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3616</v>
      </c>
    </row>
    <row customHeight="1" ht="90">
      <c r="B2" s="96" t="s">
        <v>3617</v>
      </c>
    </row>
    <row customHeight="1" ht="67.5">
      <c r="B3" s="96" t="s">
        <v>3618</v>
      </c>
    </row>
    <row customHeight="1" ht="33.75">
      <c r="B4" s="96" t="s">
        <v>3619</v>
      </c>
    </row>
    <row customHeight="1" ht="11.25">
      <c r="B5" s="96" t="s">
        <v>3620</v>
      </c>
    </row>
    <row customHeight="1" ht="22.5">
      <c r="B6" s="96" t="s">
        <v>3621</v>
      </c>
    </row>
    <row customHeight="1" ht="22.5">
      <c r="B7" s="96" t="s">
        <v>3622</v>
      </c>
    </row>
    <row customHeight="1" ht="22.5">
      <c r="B8" s="96" t="s">
        <v>3623</v>
      </c>
    </row>
    <row customHeight="1" ht="22.5">
      <c r="B9" s="96" t="s">
        <v>3624</v>
      </c>
    </row>
    <row customHeight="1" ht="56.25">
      <c r="B10" s="96" t="s">
        <v>3625</v>
      </c>
    </row>
    <row customHeight="1" ht="12.75">
      <c r="B11" s="161" t="s">
        <v>3626</v>
      </c>
    </row>
    <row customHeight="1" ht="11.25">
      <c r="B12" s="95" t="s">
        <v>3627</v>
      </c>
    </row>
    <row customHeight="1" ht="22.5">
      <c r="B13" s="96" t="s">
        <v>3628</v>
      </c>
    </row>
    <row customHeight="1" ht="67.5">
      <c r="B14" s="96" t="s">
        <v>3629</v>
      </c>
    </row>
    <row customHeight="1" ht="22.5">
      <c r="B15" s="96" t="s">
        <v>3630</v>
      </c>
    </row>
    <row customHeight="1" ht="11.25">
      <c r="B16" s="95" t="s">
        <v>3631</v>
      </c>
      <c r="D16" s="102"/>
    </row>
    <row customHeight="1" ht="33.75">
      <c r="B17" s="96" t="s">
        <v>3632</v>
      </c>
    </row>
    <row customHeight="1" ht="33.75">
      <c r="B18" s="96" t="s">
        <v>3633</v>
      </c>
    </row>
    <row customHeight="1" ht="11.25">
      <c r="B19" s="96" t="s">
        <v>3634</v>
      </c>
    </row>
    <row customHeight="1" ht="33.75">
      <c r="B20" s="96" t="s">
        <v>3635</v>
      </c>
    </row>
    <row customHeight="1" ht="11.25">
      <c r="B21" s="95" t="s">
        <v>3636</v>
      </c>
    </row>
    <row customHeight="1" ht="11.25">
      <c r="B22" s="96" t="s">
        <v>3637</v>
      </c>
    </row>
    <row r="24" customHeight="1" ht="22.5">
      <c r="B24" s="163" t="s">
        <v>3638</v>
      </c>
    </row>
    <row r="26" customHeight="1" ht="11.25">
      <c r="B26" s="95" t="s">
        <v>3639</v>
      </c>
    </row>
    <row customHeight="1" ht="22.5">
      <c r="B27" s="162" t="s">
        <v>434</v>
      </c>
    </row>
    <row customHeight="1" ht="56.25">
      <c r="B28" s="162" t="s">
        <v>3640</v>
      </c>
    </row>
    <row customHeight="1" ht="11.25">
      <c r="B29" s="212" t="s">
        <v>3641</v>
      </c>
    </row>
    <row customHeight="1" ht="22.5">
      <c r="B30" s="162" t="s">
        <v>3642</v>
      </c>
    </row>
    <row r="32" customHeight="1" ht="11.25">
      <c r="A32" s="190"/>
      <c r="B32" s="191" t="s">
        <v>3643</v>
      </c>
    </row>
    <row customHeight="1" ht="14.25">
      <c r="A33" s="192">
        <v>1</v>
      </c>
      <c r="B33" s="193" t="s">
        <v>3644</v>
      </c>
    </row>
    <row customHeight="1" ht="14.25">
      <c r="A34" s="192">
        <v>2</v>
      </c>
      <c r="B34" s="193" t="s">
        <v>3645</v>
      </c>
    </row>
    <row customHeight="1" ht="11.25">
      <c r="B35" s="191" t="s">
        <v>3646</v>
      </c>
    </row>
    <row customHeight="1" ht="11.25">
      <c r="B36" s="193" t="s">
        <v>3647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9F5A8-447C-9EDF-5BAE-0.F5B1AFB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390</v>
      </c>
      <c r="I1" s="2219"/>
      <c r="V1" s="1609" t="s">
        <v>14</v>
      </c>
    </row>
    <row s="1637" customFormat="1" customHeight="1" ht="14.25" hidden="1">
      <c r="C2" s="1621"/>
      <c r="D2" s="2235" t="s">
        <v>100</v>
      </c>
      <c r="E2" s="2237"/>
      <c r="F2" s="1627"/>
      <c r="G2" s="1622" t="s">
        <v>100</v>
      </c>
      <c r="H2" s="1625"/>
      <c r="I2" s="1623"/>
      <c r="L2" s="1624"/>
      <c r="M2" s="1624"/>
      <c r="N2" s="1624"/>
      <c r="O2" s="1624" t="s">
        <v>420</v>
      </c>
      <c r="P2" s="1624"/>
      <c r="Q2" s="1624"/>
      <c r="R2" s="1626" t="s">
        <v>419</v>
      </c>
      <c r="S2" s="1626" t="s">
        <v>419</v>
      </c>
      <c r="T2" s="1624"/>
      <c r="U2" s="1624"/>
      <c r="V2" s="1620">
        <v>0</v>
      </c>
    </row>
    <row s="1637" customFormat="1" customHeight="1" ht="14.25" hidden="1">
      <c r="C3" s="1621"/>
      <c r="D3" s="2236"/>
      <c r="E3" s="2238"/>
      <c r="F3" s="407"/>
      <c r="G3" s="871"/>
      <c r="H3" s="871" t="s">
        <v>421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394</v>
      </c>
      <c r="I5" s="704"/>
      <c r="J5" s="704"/>
      <c r="L5" s="1616"/>
      <c r="M5" s="1616"/>
      <c r="N5" s="1616"/>
      <c r="O5" s="1616"/>
      <c r="P5" s="1616"/>
      <c r="Q5" s="1616"/>
      <c r="R5" s="1616"/>
      <c r="S5" s="1616"/>
      <c r="T5" s="1616"/>
      <c r="U5" s="1616"/>
      <c r="V5" s="1615">
        <v>5</v>
      </c>
    </row>
    <row customHeight="1" ht="29.25">
      <c r="C6" s="1518"/>
      <c r="D6" s="2239" t="s">
        <v>422</v>
      </c>
      <c r="E6" s="2239"/>
      <c r="F6" s="2239"/>
      <c r="G6" s="2239"/>
      <c r="H6" s="2239"/>
      <c r="I6" s="2239"/>
      <c r="J6" s="493"/>
      <c r="K6" s="1617"/>
      <c r="V6" s="1609">
        <v>28</v>
      </c>
    </row>
    <row customHeight="1" ht="18">
      <c r="C7" s="1518"/>
      <c r="D7" s="2178" t="str">
        <f>IF(org=0,"Не определено",org)</f>
        <v>Муниципальное унитарное предприятие Белоярского района «Белоярские коммунальные системы»</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338</v>
      </c>
      <c r="E10" s="2221"/>
      <c r="F10" s="2221"/>
      <c r="G10" s="2221"/>
      <c r="H10" s="2221"/>
      <c r="I10" s="2221"/>
      <c r="J10" s="2225" t="s">
        <v>339</v>
      </c>
      <c r="V10" s="1609">
        <v>14</v>
      </c>
    </row>
    <row customHeight="1" ht="27.299999999999997">
      <c r="C11" s="1518"/>
      <c r="D11" s="2129" t="s">
        <v>89</v>
      </c>
      <c r="E11" s="2225" t="s">
        <v>118</v>
      </c>
      <c r="F11" s="2194" t="s">
        <v>89</v>
      </c>
      <c r="G11" s="2195"/>
      <c r="H11" s="2177" t="s">
        <v>423</v>
      </c>
      <c r="I11" s="2177" t="s">
        <v>424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414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100</v>
      </c>
      <c r="E14" s="2237"/>
      <c r="F14" s="1619"/>
      <c r="G14" s="1618" t="s">
        <v>100</v>
      </c>
      <c r="H14" s="1625"/>
      <c r="I14" s="1623"/>
      <c r="J14" s="2171" t="s">
        <v>425</v>
      </c>
      <c r="K14" s="1609"/>
      <c r="R14" s="502" t="s">
        <v>419</v>
      </c>
      <c r="S14" s="502" t="s">
        <v>419</v>
      </c>
      <c r="V14" s="1609">
        <v>14</v>
      </c>
    </row>
    <row customHeight="1" ht="14.699999999999998">
      <c r="A15" s="1609"/>
      <c r="C15" s="1518"/>
      <c r="D15" s="2236"/>
      <c r="E15" s="2238"/>
      <c r="F15" s="407"/>
      <c r="G15" s="871"/>
      <c r="H15" s="871" t="s">
        <v>421</v>
      </c>
      <c r="I15" s="315"/>
      <c r="J15" s="2172"/>
      <c r="K15" s="1609"/>
      <c r="R15" s="502"/>
      <c r="S15" s="502"/>
      <c r="V15" s="1609">
        <v>14</v>
      </c>
    </row>
    <row customHeight="1" ht="14.699999999999998">
      <c r="A16" s="1609"/>
      <c r="C16" s="1518"/>
      <c r="D16" s="407"/>
      <c r="E16" s="871" t="s">
        <v>132</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