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-120" yWindow="-120" windowWidth="29040" windowHeight="15840" tabRatio="887" firstSheet="3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r:id="rId7"/>
    <sheet name="Форма 2.2 | Т-тех" sheetId="530" r:id="rId8"/>
    <sheet name="Форма 1.0.1 | Т-транс" sheetId="614" state="veryHidden" r:id="rId9"/>
    <sheet name="Форма 2.2 | Т-транс" sheetId="567" state="veryHidden" r:id="rId10"/>
    <sheet name="Форма 1.0.1 | Т-подвоз" sheetId="615" r:id="rId11"/>
    <sheet name="Форма 2.2 | Т-подвоз" sheetId="559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тарифов'!$F$20:$F$39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2.3 | Т-подкл'!$M$28</definedName>
    <definedName name="add_CT_2">'Форма 2.2 | Т-транс'!$M$28</definedName>
    <definedName name="add_CT_9">'Форма 2.3 | Т-подкл(инд)'!$M$28</definedName>
    <definedName name="add_MO_10">'Форма 2.3 | Т-подкл'!$M$29</definedName>
    <definedName name="add_MO_2">'Форма 2.2 | Т-транс'!$M$29</definedName>
    <definedName name="add_MO_9">'Форма 2.3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2.3 | Т-подкл'!$M$30</definedName>
    <definedName name="add_Rate_2">'Форма 2.2 | Т-транс'!$M$30</definedName>
    <definedName name="add_Rate_9">'Форма 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Т-подвоз'!$M$31</definedName>
    <definedName name="add_Warm_4">'Форма 2.2 | Т-пит'!$M$31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Территории!$D$24:$L$24</definedName>
    <definedName name="checkCell_List02">'Перечень тарифов'!$E$20:$S$39</definedName>
    <definedName name="checkCell_List06_1">'Форма 2.2 | Т-тех'!$M$18:$W$27</definedName>
    <definedName name="checkCell_List06_1_double_date">'Форма 2.2 | Т-тех'!$X$18:$X$27</definedName>
    <definedName name="checkCell_List06_1_unique_t">'Форма 2.2 | Т-тех'!$M$18:$M$27</definedName>
    <definedName name="checkCell_List06_1_unique_t1">'Форма 2.2 | Т-тех'!$Y$18:$Y$27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Т-подвоз'!$M$18:$W$31</definedName>
    <definedName name="checkCell_List06_3_double_date">'Форма 2.2 | Т-подвоз'!$X$18:$X$31</definedName>
    <definedName name="checkCell_List06_3_unique_t">'Форма 2.2 | Т-подвоз'!$M$18:$M$31</definedName>
    <definedName name="checkCell_List06_3_unique_t1">'Форма 2.2 | Т-подвоз'!$Y$18:$Y$31</definedName>
    <definedName name="checkCell_List06_4">'Форма 2.2 | Т-пит'!$M$18:$W$59</definedName>
    <definedName name="checkCell_List06_4_double_date">'Форма 2.2 | Т-пит'!$X$18:$X$59</definedName>
    <definedName name="checkCell_List06_4_unique_t">'Форма 2.2 | Т-пит'!$M$18:$M$59</definedName>
    <definedName name="checkCell_List06_4_unique_t1">'Форма 2.2 | Т-пит'!$Y$18:$Y$59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2.11'!$D$10:$G$18</definedName>
    <definedName name="checkCells_List05_1">'Форма 1.0.1 | Т-тех'!$F$7:$I$25</definedName>
    <definedName name="checkCells_List05_10">'Форма 1.0.1 | Т-подкл'!$F$7:$I$17</definedName>
    <definedName name="checkCells_List05_11">'Форма 1.0.1 | Форма 2.11'!$F$7:$I$97</definedName>
    <definedName name="checkCells_List05_2">'Форма 1.0.1 | Т-транс'!$F$7:$I$17</definedName>
    <definedName name="checkCells_List05_3">'Форма 1.0.1 | Т-подвоз'!$F$7:$I$25</definedName>
    <definedName name="checkCells_List05_4">'Форма 1.0.1 | Т-пит'!$F$7:$I$61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2.11'!$F$12:$G$18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REESTR_DS!$B$2:$B$6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тарифов'!$K$20:$K$39</definedName>
    <definedName name="flagST">'Перечень тарифов'!$O$20:$O$39</definedName>
    <definedName name="flagTwoTariff">'Перечень тарифов'!$G$20:$G$39</definedName>
    <definedName name="flagUsedTer_List01">Территории!$P$11:$P$24</definedName>
    <definedName name="group_rates">'Перечень тарифов'!$E$20:$E$39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тарифов'!$A$20:$A$39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TEHSHEET!$AQ$2:$AQ$4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Территории!$D$11:$L$24</definedName>
    <definedName name="List01_NameCol">Территории!$K$1:$M$1</definedName>
    <definedName name="List01_REESTR_MO">Территории!$H$11:$L$24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Т-тех'!$O$18:$O$27</definedName>
    <definedName name="List06_1_MC2">'Форма 2.2 | Т-тех'!$V$18:$V$27</definedName>
    <definedName name="List06_1_note">'Форма 2.2 | Т-тех'!$W$18:$W$27</definedName>
    <definedName name="List06_1_Period">'Форма 2.2 | Т-тех'!$O$18:$U$27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Т-подвоз'!$O$18:$O$31</definedName>
    <definedName name="List06_3_MC2">'Форма 2.2 | Т-подвоз'!$V$18:$V$31</definedName>
    <definedName name="List06_3_note">'Форма 2.2 | Т-подвоз'!$W$18:$W$31</definedName>
    <definedName name="List06_3_Period">'Форма 2.2 | Т-подвоз'!$O$18:$U$31</definedName>
    <definedName name="List06_4_DP">'Форма 2.2 | Т-пит'!$11:$11</definedName>
    <definedName name="List06_4_MC2">'Форма 2.2 | Т-пит'!$V$18:$V$59</definedName>
    <definedName name="List06_4_note">'Форма 2.2 | Т-пит'!$W$18:$W$59</definedName>
    <definedName name="List06_4_Period">'Форма 2.2 | Т-пит'!$O$18:$U$59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2.11'!$F$12:$F$18</definedName>
    <definedName name="List11_note">'Форма 2.11'!$G$10:$G$18</definedName>
    <definedName name="List12_Date">'Форма 2.12'!$G$11</definedName>
    <definedName name="List12_GroundMaterials_1">'Форма 2.12'!$H$11:$H$35</definedName>
    <definedName name="List12_note">'Форма 2.12'!$I$10:$I$35</definedName>
    <definedName name="ListForms">modSheetMain!$A:$A</definedName>
    <definedName name="logical">TEHSHEET!$D$2:$D$3</definedName>
    <definedName name="mo_List01">Территории!$K$11:$K$24</definedName>
    <definedName name="MODesc">'Перечень тарифов'!$N$20:$N$39</definedName>
    <definedName name="MONTH">TEHSHEET!$E$2:$E$13</definedName>
    <definedName name="mr_List01">Территории!$H$11:$H$24</definedName>
    <definedName name="mrCopy_List01">Территории!$M$11:$M$24</definedName>
    <definedName name="mrmoCopy_List01">Территории!$R$11:$R$24</definedName>
    <definedName name="nalog">Титульный!$F$34</definedName>
    <definedName name="name_rates">'Перечень тарифов'!$J$20:$J$39</definedName>
    <definedName name="name_rates_4">TEHSHEET!$AA$2:$AA$7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2.11'!$E$12:$E$15</definedName>
    <definedName name="pCng_List11_2">'Форма 2.11'!$E$17:$E$18</definedName>
    <definedName name="pCng_List12_1">'Форма 2.12'!$E$15:$E$16</definedName>
    <definedName name="pCng_List12_2">'Форма 2.12'!$E$18:$E$19</definedName>
    <definedName name="pCng_List12_6">'Форма 2.12'!$E$34:$E$35</definedName>
    <definedName name="pDbl_List12_5">'Форма 2.12'!$G$30:$G$32</definedName>
    <definedName name="pDbl_List12_5_copy">'Форма 2.12'!$L$30:$L$32</definedName>
    <definedName name="pDbl_List12_5_copy2">'Форма 2.12'!$K$30:$K$32</definedName>
    <definedName name="pDel_Comm">Комментарии!$C$11:$C$12</definedName>
    <definedName name="pDel_List01_0">Территории!$C$11:$C$24</definedName>
    <definedName name="pDel_List01_1">Территории!$F$11:$F$24</definedName>
    <definedName name="pDel_List01_2">Территории!$I$11:$I$24</definedName>
    <definedName name="pDel_List02">'Перечень тарифов'!$C$20:$C$39</definedName>
    <definedName name="pDel_List02_1">'Перечень тарифов'!$H$20:$H$39</definedName>
    <definedName name="pDel_List02_2">'Перечень тарифов'!$L$20:$L$39</definedName>
    <definedName name="pDel_List02_3">'Перечень тарифов'!$P$20:$P$39</definedName>
    <definedName name="pDel_List03">'Форма 1.0.2'!$C$12:$C$13</definedName>
    <definedName name="pDel_List06_1_1">'Форма 2.2 | Т-тех'!$I$18:$K$27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Т-подвоз'!$I$18:$K$31</definedName>
    <definedName name="pDel_List06_4_1">'Форма 2.2 | Т-пит'!$I$18:$K$60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2.11'!$C$12:$C$15</definedName>
    <definedName name="pDel_List11_2">'Форма 2.11'!$C$17:$C$18</definedName>
    <definedName name="pDel_List12_1">'Форма 2.12'!$C$15:$C$16</definedName>
    <definedName name="pDel_List12_2">'Форма 2.12'!$C$18:$C$19</definedName>
    <definedName name="pDel_List12_3">'Форма 2.12'!$C$22:$C$24</definedName>
    <definedName name="pDel_List12_4">'Форма 2.12'!$C$26:$C$28</definedName>
    <definedName name="pDel_List12_5">'Форма 2.12'!$C$30:$C$32</definedName>
    <definedName name="pDel_List12_6">'Форма 2.12'!$C$34:$C$35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Территории!$E$24</definedName>
    <definedName name="pIns_List02">'Перечень тарифов'!$E$39</definedName>
    <definedName name="pIns_List03">'Форма 1.0.2'!$E$13</definedName>
    <definedName name="pIns_List06_1_Period">'Форма 2.2 | Т-тех'!$V$14:$V$27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Т-подвоз'!$V$14:$V$31</definedName>
    <definedName name="pIns_List06_4_Period">'Форма 2.2 | Т-пит'!$V$18:$V$59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2.11'!$E$15</definedName>
    <definedName name="pIns_List11_2">'Форма 2.11'!$E$18</definedName>
    <definedName name="pIns_List12_1">'Форма 2.12'!$E$16</definedName>
    <definedName name="pIns_List12_2">'Форма 2.12'!$E$19</definedName>
    <definedName name="pIns_List12_3">'Форма 2.12'!$E$24</definedName>
    <definedName name="pIns_List12_4">'Форма 2.12'!$E$28</definedName>
    <definedName name="pIns_List12_5">'Форма 2.12'!$E$32</definedName>
    <definedName name="pIns_List12_6">'Форма 2.12'!$E$35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REESTR_ORG!$A$2:$J$138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тарифов'!$R$20:$R$39</definedName>
    <definedName name="TECH_ORG_ID">Титульный!$F$1</definedName>
    <definedName name="ter_List01">Территории!$E$11:$E$24</definedName>
    <definedName name="terCopy_List01">Территории!$Q$11:$Q$24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тарифов'!$S$20:$S$39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141" i="612" l="1"/>
  <c r="E31" i="610"/>
  <c r="A140" i="612"/>
  <c r="E27" i="610"/>
  <c r="A139" i="612"/>
  <c r="E23" i="610"/>
  <c r="A137" i="612" l="1"/>
  <c r="A138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M7" i="560" l="1"/>
  <c r="O7" i="560"/>
  <c r="M8" i="560"/>
  <c r="O8" i="560"/>
  <c r="M9" i="560"/>
  <c r="O9" i="560"/>
  <c r="O10" i="560"/>
  <c r="O17" i="560"/>
  <c r="P17" i="560" s="1"/>
  <c r="Q17" i="560" s="1"/>
  <c r="R17" i="560" s="1"/>
  <c r="S17" i="560" s="1"/>
  <c r="U17" i="560" s="1"/>
  <c r="V17" i="560" s="1"/>
  <c r="W17" i="560" s="1"/>
  <c r="O18" i="560"/>
  <c r="Z23" i="560"/>
  <c r="Q24" i="560"/>
  <c r="Z27" i="560"/>
  <c r="Q28" i="560"/>
  <c r="O32" i="560"/>
  <c r="Z37" i="560"/>
  <c r="Q38" i="560"/>
  <c r="Z41" i="560"/>
  <c r="Q42" i="560"/>
  <c r="O46" i="560"/>
  <c r="Z51" i="560"/>
  <c r="Q52" i="560"/>
  <c r="Z55" i="560"/>
  <c r="Q56" i="560"/>
  <c r="L21" i="560"/>
  <c r="X27" i="560"/>
  <c r="L40" i="560"/>
  <c r="L27" i="560"/>
  <c r="L22" i="560"/>
  <c r="L32" i="560"/>
  <c r="Y50" i="560"/>
  <c r="X55" i="560"/>
  <c r="Y40" i="560"/>
  <c r="L51" i="560"/>
  <c r="Y54" i="560"/>
  <c r="Y22" i="560"/>
  <c r="L33" i="560"/>
  <c r="L41" i="560"/>
  <c r="L26" i="560"/>
  <c r="L50" i="560"/>
  <c r="L23" i="560"/>
  <c r="L34" i="560"/>
  <c r="X51" i="560"/>
  <c r="L49" i="560"/>
  <c r="L35" i="560"/>
  <c r="X41" i="560"/>
  <c r="L54" i="560"/>
  <c r="L46" i="560"/>
  <c r="X23" i="560"/>
  <c r="L36" i="560"/>
  <c r="X37" i="560"/>
  <c r="L18" i="560"/>
  <c r="Y36" i="560"/>
  <c r="L47" i="560"/>
  <c r="L55" i="560"/>
  <c r="L20" i="560"/>
  <c r="Y26" i="560"/>
  <c r="L37" i="560"/>
  <c r="L48" i="560"/>
  <c r="L19" i="560"/>
  <c r="M7" i="559" l="1"/>
  <c r="O7" i="559"/>
  <c r="M8" i="559"/>
  <c r="O8" i="559"/>
  <c r="M9" i="559"/>
  <c r="O9" i="559"/>
  <c r="O10" i="559"/>
  <c r="N17" i="559"/>
  <c r="O17" i="559" s="1"/>
  <c r="P17" i="559" s="1"/>
  <c r="Q17" i="559" s="1"/>
  <c r="R17" i="559" s="1"/>
  <c r="S17" i="559" s="1"/>
  <c r="U17" i="559" s="1"/>
  <c r="V17" i="559" s="1"/>
  <c r="W17" i="559" s="1"/>
  <c r="O18" i="559"/>
  <c r="Z23" i="559"/>
  <c r="Q24" i="559"/>
  <c r="Z27" i="559"/>
  <c r="Q28" i="559"/>
  <c r="M7" i="530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O18" i="530"/>
  <c r="Z23" i="530"/>
  <c r="Q24" i="530"/>
  <c r="H96" i="625"/>
  <c r="H95" i="625"/>
  <c r="H92" i="625"/>
  <c r="H91" i="625"/>
  <c r="H88" i="625"/>
  <c r="H87" i="625"/>
  <c r="H84" i="625"/>
  <c r="H83" i="625"/>
  <c r="H81" i="625"/>
  <c r="H80" i="625"/>
  <c r="H78" i="625"/>
  <c r="H77" i="625"/>
  <c r="H74" i="625"/>
  <c r="H73" i="625"/>
  <c r="H70" i="625"/>
  <c r="H69" i="625"/>
  <c r="H66" i="625"/>
  <c r="H65" i="625"/>
  <c r="H63" i="625"/>
  <c r="H62" i="625"/>
  <c r="H60" i="625"/>
  <c r="H59" i="625"/>
  <c r="H56" i="625"/>
  <c r="H55" i="625"/>
  <c r="H52" i="625"/>
  <c r="H51" i="625"/>
  <c r="H48" i="625"/>
  <c r="H47" i="625"/>
  <c r="H45" i="625"/>
  <c r="H44" i="625"/>
  <c r="H42" i="625"/>
  <c r="H41" i="625"/>
  <c r="H38" i="625"/>
  <c r="H37" i="625"/>
  <c r="H34" i="625"/>
  <c r="H33" i="625"/>
  <c r="H30" i="625"/>
  <c r="H29" i="625"/>
  <c r="H27" i="625"/>
  <c r="H26" i="625"/>
  <c r="H24" i="625"/>
  <c r="H23" i="625"/>
  <c r="H20" i="625"/>
  <c r="H19" i="625"/>
  <c r="H16" i="625"/>
  <c r="H15" i="625"/>
  <c r="H12" i="625"/>
  <c r="H11" i="625"/>
  <c r="H9" i="625"/>
  <c r="H8" i="625"/>
  <c r="H7" i="625"/>
  <c r="H96" i="622"/>
  <c r="H95" i="622"/>
  <c r="H92" i="622"/>
  <c r="H91" i="622"/>
  <c r="H88" i="622"/>
  <c r="H87" i="622"/>
  <c r="H84" i="622"/>
  <c r="H81" i="622"/>
  <c r="H80" i="622"/>
  <c r="H83" i="622"/>
  <c r="H78" i="622"/>
  <c r="H77" i="622"/>
  <c r="H74" i="622"/>
  <c r="H73" i="622"/>
  <c r="H70" i="622"/>
  <c r="H69" i="622"/>
  <c r="H66" i="622"/>
  <c r="H63" i="622"/>
  <c r="H62" i="622"/>
  <c r="H65" i="622"/>
  <c r="H60" i="622"/>
  <c r="H59" i="622"/>
  <c r="H56" i="622"/>
  <c r="H55" i="622"/>
  <c r="H52" i="622"/>
  <c r="H51" i="622"/>
  <c r="H48" i="622"/>
  <c r="H45" i="622"/>
  <c r="H44" i="622"/>
  <c r="H47" i="622"/>
  <c r="H42" i="622"/>
  <c r="H41" i="622"/>
  <c r="H38" i="622"/>
  <c r="H37" i="622"/>
  <c r="H34" i="622"/>
  <c r="H33" i="622"/>
  <c r="H30" i="622"/>
  <c r="H27" i="622"/>
  <c r="H26" i="622"/>
  <c r="H29" i="622"/>
  <c r="H24" i="622"/>
  <c r="H23" i="622"/>
  <c r="H20" i="622"/>
  <c r="H19" i="622"/>
  <c r="H16" i="622"/>
  <c r="H15" i="622"/>
  <c r="H12" i="622"/>
  <c r="H9" i="622"/>
  <c r="H8" i="622"/>
  <c r="H24" i="615"/>
  <c r="H23" i="615"/>
  <c r="H20" i="615"/>
  <c r="H19" i="615"/>
  <c r="H16" i="615"/>
  <c r="H15" i="615"/>
  <c r="H12" i="615"/>
  <c r="H9" i="615"/>
  <c r="H8" i="615"/>
  <c r="H24" i="613"/>
  <c r="H23" i="613"/>
  <c r="H20" i="613"/>
  <c r="H19" i="613"/>
  <c r="H16" i="613"/>
  <c r="H15" i="613"/>
  <c r="H12" i="613"/>
  <c r="H9" i="613"/>
  <c r="H8" i="613"/>
  <c r="H60" i="616"/>
  <c r="H59" i="616"/>
  <c r="H56" i="616"/>
  <c r="H55" i="616"/>
  <c r="H52" i="616"/>
  <c r="H51" i="616"/>
  <c r="H48" i="616"/>
  <c r="H45" i="616"/>
  <c r="H44" i="616"/>
  <c r="H47" i="616"/>
  <c r="H42" i="616"/>
  <c r="H41" i="616"/>
  <c r="H38" i="616"/>
  <c r="H37" i="616"/>
  <c r="H34" i="616"/>
  <c r="H33" i="616"/>
  <c r="H30" i="616"/>
  <c r="H27" i="616"/>
  <c r="H26" i="616"/>
  <c r="H29" i="616"/>
  <c r="H24" i="616"/>
  <c r="H23" i="616"/>
  <c r="H20" i="616"/>
  <c r="H19" i="616"/>
  <c r="H16" i="616"/>
  <c r="H15" i="616"/>
  <c r="H12" i="616"/>
  <c r="H9" i="616"/>
  <c r="H8" i="616"/>
  <c r="R23" i="601"/>
  <c r="H97" i="625" s="1"/>
  <c r="R22" i="601"/>
  <c r="R21" i="601"/>
  <c r="P21" i="601"/>
  <c r="R20" i="601"/>
  <c r="H93" i="622" s="1"/>
  <c r="R19" i="601"/>
  <c r="R18" i="601"/>
  <c r="P18" i="601"/>
  <c r="R17" i="601"/>
  <c r="H89" i="625" s="1"/>
  <c r="R16" i="601"/>
  <c r="R15" i="601"/>
  <c r="P15" i="601"/>
  <c r="R14" i="601"/>
  <c r="H85" i="622" s="1"/>
  <c r="R13" i="601"/>
  <c r="R12" i="601"/>
  <c r="P12" i="601"/>
  <c r="L21" i="559"/>
  <c r="X27" i="559"/>
  <c r="L20" i="530"/>
  <c r="F75" i="625"/>
  <c r="F49" i="625"/>
  <c r="F21" i="625"/>
  <c r="F88" i="625"/>
  <c r="F64" i="625"/>
  <c r="F44" i="625"/>
  <c r="F24" i="625"/>
  <c r="F97" i="622"/>
  <c r="F81" i="622"/>
  <c r="F70" i="622"/>
  <c r="F61" i="622"/>
  <c r="F45" i="622"/>
  <c r="F34" i="622"/>
  <c r="F25" i="622"/>
  <c r="F25" i="615"/>
  <c r="F25" i="613"/>
  <c r="F61" i="616"/>
  <c r="F45" i="616"/>
  <c r="F34" i="616"/>
  <c r="F25" i="616"/>
  <c r="M20" i="601"/>
  <c r="M14" i="601"/>
  <c r="F15" i="613"/>
  <c r="F17" i="615"/>
  <c r="F30" i="616"/>
  <c r="F85" i="622"/>
  <c r="M21" i="601"/>
  <c r="L22" i="559"/>
  <c r="L21" i="530"/>
  <c r="F74" i="625"/>
  <c r="F48" i="625"/>
  <c r="F20" i="625"/>
  <c r="F87" i="625"/>
  <c r="F63" i="625"/>
  <c r="F43" i="625"/>
  <c r="F23" i="625"/>
  <c r="F90" i="622"/>
  <c r="F83" i="622"/>
  <c r="F69" i="622"/>
  <c r="F54" i="622"/>
  <c r="F47" i="622"/>
  <c r="F33" i="622"/>
  <c r="F18" i="622"/>
  <c r="F18" i="615"/>
  <c r="F18" i="613"/>
  <c r="F54" i="616"/>
  <c r="F47" i="616"/>
  <c r="F33" i="616"/>
  <c r="F18" i="616"/>
  <c r="M19" i="601"/>
  <c r="F27" i="616"/>
  <c r="F36" i="616"/>
  <c r="F74" i="622"/>
  <c r="F50" i="625"/>
  <c r="F32" i="622"/>
  <c r="L22" i="530"/>
  <c r="F73" i="625"/>
  <c r="F47" i="625"/>
  <c r="F19" i="625"/>
  <c r="F82" i="625"/>
  <c r="F62" i="625"/>
  <c r="F42" i="625"/>
  <c r="F18" i="625"/>
  <c r="F92" i="622"/>
  <c r="F84" i="622"/>
  <c r="F71" i="622"/>
  <c r="F56" i="622"/>
  <c r="F48" i="622"/>
  <c r="F35" i="622"/>
  <c r="F20" i="622"/>
  <c r="F20" i="615"/>
  <c r="F20" i="613"/>
  <c r="F56" i="616"/>
  <c r="F48" i="616"/>
  <c r="F35" i="616"/>
  <c r="F20" i="616"/>
  <c r="M18" i="601"/>
  <c r="F52" i="616"/>
  <c r="F51" i="616"/>
  <c r="F17" i="622"/>
  <c r="F17" i="616"/>
  <c r="F22" i="625"/>
  <c r="F49" i="616"/>
  <c r="Y22" i="559"/>
  <c r="F94" i="625"/>
  <c r="F68" i="625"/>
  <c r="F40" i="625"/>
  <c r="F14" i="625"/>
  <c r="F81" i="625"/>
  <c r="F61" i="625"/>
  <c r="F41" i="625"/>
  <c r="F17" i="625"/>
  <c r="F91" i="622"/>
  <c r="F76" i="622"/>
  <c r="F62" i="622"/>
  <c r="F55" i="622"/>
  <c r="F40" i="622"/>
  <c r="F26" i="622"/>
  <c r="F19" i="622"/>
  <c r="F19" i="615"/>
  <c r="F19" i="613"/>
  <c r="F55" i="616"/>
  <c r="F40" i="616"/>
  <c r="F26" i="616"/>
  <c r="F19" i="616"/>
  <c r="M17" i="601"/>
  <c r="F16" i="613"/>
  <c r="M13" i="601"/>
  <c r="F66" i="622"/>
  <c r="F89" i="625"/>
  <c r="F59" i="616"/>
  <c r="L23" i="559"/>
  <c r="Y22" i="530"/>
  <c r="F93" i="625"/>
  <c r="F67" i="625"/>
  <c r="F39" i="625"/>
  <c r="F13" i="625"/>
  <c r="F80" i="625"/>
  <c r="F60" i="625"/>
  <c r="F36" i="625"/>
  <c r="F16" i="625"/>
  <c r="F93" i="622"/>
  <c r="F78" i="622"/>
  <c r="F64" i="622"/>
  <c r="F57" i="622"/>
  <c r="F42" i="622"/>
  <c r="F28" i="622"/>
  <c r="F21" i="622"/>
  <c r="F21" i="615"/>
  <c r="F21" i="613"/>
  <c r="F57" i="616"/>
  <c r="F42" i="616"/>
  <c r="F28" i="616"/>
  <c r="F21" i="616"/>
  <c r="M16" i="601"/>
  <c r="F15" i="622"/>
  <c r="F17" i="613"/>
  <c r="F49" i="622"/>
  <c r="L23" i="530"/>
  <c r="F92" i="625"/>
  <c r="F66" i="625"/>
  <c r="F38" i="625"/>
  <c r="F12" i="625"/>
  <c r="F79" i="625"/>
  <c r="F59" i="625"/>
  <c r="F35" i="625"/>
  <c r="F15" i="625"/>
  <c r="F86" i="622"/>
  <c r="F77" i="622"/>
  <c r="F67" i="622"/>
  <c r="F50" i="622"/>
  <c r="F41" i="622"/>
  <c r="F31" i="622"/>
  <c r="F14" i="622"/>
  <c r="F14" i="615"/>
  <c r="F14" i="613"/>
  <c r="F50" i="616"/>
  <c r="F41" i="616"/>
  <c r="F31" i="616"/>
  <c r="F14" i="616"/>
  <c r="M15" i="601"/>
  <c r="F16" i="616"/>
  <c r="F29" i="616"/>
  <c r="F38" i="622"/>
  <c r="F76" i="625"/>
  <c r="F23" i="615"/>
  <c r="X23" i="559"/>
  <c r="F91" i="625"/>
  <c r="F65" i="625"/>
  <c r="F37" i="625"/>
  <c r="F11" i="625"/>
  <c r="F78" i="625"/>
  <c r="F54" i="625"/>
  <c r="F34" i="625"/>
  <c r="F10" i="625"/>
  <c r="F88" i="622"/>
  <c r="F79" i="622"/>
  <c r="F63" i="622"/>
  <c r="F52" i="622"/>
  <c r="F43" i="622"/>
  <c r="F27" i="622"/>
  <c r="F16" i="622"/>
  <c r="F16" i="615"/>
  <c r="F43" i="616"/>
  <c r="F15" i="616"/>
  <c r="F30" i="622"/>
  <c r="F23" i="622"/>
  <c r="L26" i="559"/>
  <c r="X23" i="530"/>
  <c r="F86" i="625"/>
  <c r="F58" i="625"/>
  <c r="F32" i="625"/>
  <c r="F97" i="625"/>
  <c r="F77" i="625"/>
  <c r="F53" i="625"/>
  <c r="F33" i="625"/>
  <c r="F9" i="625"/>
  <c r="F87" i="622"/>
  <c r="F72" i="622"/>
  <c r="F65" i="622"/>
  <c r="F51" i="622"/>
  <c r="F36" i="622"/>
  <c r="F29" i="622"/>
  <c r="F15" i="615"/>
  <c r="F53" i="616"/>
  <c r="M12" i="601"/>
  <c r="F68" i="622"/>
  <c r="L18" i="559"/>
  <c r="F85" i="625"/>
  <c r="F57" i="625"/>
  <c r="F31" i="625"/>
  <c r="F96" i="625"/>
  <c r="F72" i="625"/>
  <c r="F52" i="625"/>
  <c r="F28" i="625"/>
  <c r="F8" i="625"/>
  <c r="F89" i="622"/>
  <c r="F53" i="622"/>
  <c r="F38" i="616"/>
  <c r="F25" i="625"/>
  <c r="F32" i="616"/>
  <c r="Y26" i="559"/>
  <c r="L18" i="530"/>
  <c r="F84" i="625"/>
  <c r="F56" i="625"/>
  <c r="F30" i="625"/>
  <c r="F95" i="625"/>
  <c r="F71" i="625"/>
  <c r="F51" i="625"/>
  <c r="F27" i="625"/>
  <c r="F94" i="622"/>
  <c r="F80" i="622"/>
  <c r="F73" i="622"/>
  <c r="F58" i="622"/>
  <c r="F44" i="622"/>
  <c r="F37" i="622"/>
  <c r="F22" i="622"/>
  <c r="F22" i="615"/>
  <c r="F22" i="613"/>
  <c r="F58" i="616"/>
  <c r="F44" i="616"/>
  <c r="F37" i="616"/>
  <c r="F22" i="616"/>
  <c r="M23" i="601"/>
  <c r="F24" i="616"/>
  <c r="L20" i="559"/>
  <c r="F45" i="625"/>
  <c r="F59" i="622"/>
  <c r="F23" i="616"/>
  <c r="L19" i="559"/>
  <c r="L27" i="559"/>
  <c r="F83" i="625"/>
  <c r="F55" i="625"/>
  <c r="F29" i="625"/>
  <c r="F90" i="625"/>
  <c r="F70" i="625"/>
  <c r="F46" i="625"/>
  <c r="F26" i="625"/>
  <c r="F96" i="622"/>
  <c r="F82" i="622"/>
  <c r="F75" i="622"/>
  <c r="F60" i="622"/>
  <c r="F46" i="622"/>
  <c r="F39" i="622"/>
  <c r="F24" i="622"/>
  <c r="F24" i="615"/>
  <c r="F24" i="613"/>
  <c r="F60" i="616"/>
  <c r="F46" i="616"/>
  <c r="F39" i="616"/>
  <c r="M22" i="601"/>
  <c r="L19" i="530"/>
  <c r="F69" i="625"/>
  <c r="F95" i="622"/>
  <c r="F23" i="613"/>
  <c r="H21" i="615" l="1"/>
  <c r="H21" i="625"/>
  <c r="H39" i="625"/>
  <c r="H57" i="625"/>
  <c r="H75" i="625"/>
  <c r="H93" i="625"/>
  <c r="H21" i="613"/>
  <c r="H25" i="622"/>
  <c r="H43" i="622"/>
  <c r="H61" i="622"/>
  <c r="H79" i="622"/>
  <c r="H97" i="622"/>
  <c r="H21" i="616"/>
  <c r="H39" i="616"/>
  <c r="H57" i="616"/>
  <c r="H13" i="615"/>
  <c r="H13" i="625"/>
  <c r="H31" i="625"/>
  <c r="H49" i="625"/>
  <c r="H67" i="625"/>
  <c r="H85" i="625"/>
  <c r="H13" i="613"/>
  <c r="H17" i="622"/>
  <c r="H35" i="622"/>
  <c r="H53" i="622"/>
  <c r="H71" i="622"/>
  <c r="H89" i="622"/>
  <c r="H13" i="616"/>
  <c r="H31" i="616"/>
  <c r="H49" i="616"/>
  <c r="H17" i="616"/>
  <c r="H25" i="616"/>
  <c r="H35" i="616"/>
  <c r="H43" i="616"/>
  <c r="H53" i="616"/>
  <c r="H61" i="616"/>
  <c r="H17" i="613"/>
  <c r="H25" i="613"/>
  <c r="H17" i="615"/>
  <c r="H25" i="615"/>
  <c r="H13" i="622"/>
  <c r="H21" i="622"/>
  <c r="H31" i="622"/>
  <c r="H39" i="622"/>
  <c r="H49" i="622"/>
  <c r="H57" i="622"/>
  <c r="H67" i="622"/>
  <c r="H75" i="622"/>
  <c r="H17" i="625"/>
  <c r="H25" i="625"/>
  <c r="H35" i="625"/>
  <c r="H43" i="625"/>
  <c r="H53" i="625"/>
  <c r="H61" i="625"/>
  <c r="H71" i="625"/>
  <c r="H79" i="625"/>
  <c r="M9" i="566" l="1"/>
  <c r="M8" i="566"/>
  <c r="M9" i="598"/>
  <c r="M8" i="598"/>
  <c r="M9" i="567"/>
  <c r="M8" i="567"/>
  <c r="B3" i="525"/>
  <c r="B2" i="525"/>
  <c r="N10" i="566" l="1"/>
  <c r="N9" i="566"/>
  <c r="N8" i="566"/>
  <c r="N7" i="566"/>
  <c r="N10" i="598"/>
  <c r="N9" i="598"/>
  <c r="N8" i="598"/>
  <c r="N7" i="598"/>
  <c r="M7" i="566"/>
  <c r="M7" i="598"/>
  <c r="O10" i="567"/>
  <c r="O9" i="567"/>
  <c r="O8" i="567"/>
  <c r="O7" i="567"/>
  <c r="M7" i="567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L182" i="471"/>
  <c r="Y153" i="471"/>
  <c r="X66" i="471"/>
  <c r="L169" i="471"/>
  <c r="F8" i="618"/>
  <c r="L29" i="471"/>
  <c r="L34" i="471"/>
  <c r="L64" i="471"/>
  <c r="L184" i="471"/>
  <c r="F9" i="613"/>
  <c r="L19" i="567"/>
  <c r="M259" i="471"/>
  <c r="F10" i="617"/>
  <c r="L50" i="471"/>
  <c r="L22" i="567"/>
  <c r="L168" i="471"/>
  <c r="L21" i="567"/>
  <c r="F12" i="618"/>
  <c r="X50" i="471"/>
  <c r="AD97" i="471"/>
  <c r="L30" i="471"/>
  <c r="Y136" i="471"/>
  <c r="F10" i="614"/>
  <c r="L47" i="471"/>
  <c r="F11" i="613"/>
  <c r="L48" i="471"/>
  <c r="L61" i="471"/>
  <c r="F13" i="613"/>
  <c r="L22" i="598"/>
  <c r="F10" i="622"/>
  <c r="F13" i="618"/>
  <c r="X137" i="471"/>
  <c r="F11" i="616"/>
  <c r="L21" i="566"/>
  <c r="L65" i="471"/>
  <c r="Y81" i="471"/>
  <c r="E2" i="437"/>
  <c r="L19" i="598"/>
  <c r="AC100" i="471"/>
  <c r="Y65" i="471"/>
  <c r="E3" i="437"/>
  <c r="F12" i="617"/>
  <c r="F8" i="615"/>
  <c r="F9" i="622"/>
  <c r="L20" i="566"/>
  <c r="L81" i="471"/>
  <c r="F9" i="618"/>
  <c r="L62" i="471"/>
  <c r="L20" i="598"/>
  <c r="L46" i="471"/>
  <c r="F294" i="471"/>
  <c r="F12" i="613"/>
  <c r="M254" i="471"/>
  <c r="F9" i="615"/>
  <c r="F8" i="616"/>
  <c r="F10" i="618"/>
  <c r="L166" i="471"/>
  <c r="X120" i="471"/>
  <c r="L21" i="598"/>
  <c r="L183" i="471"/>
  <c r="X23" i="567"/>
  <c r="F11" i="618"/>
  <c r="F290" i="471"/>
  <c r="F13" i="614"/>
  <c r="F9" i="614"/>
  <c r="F8" i="613"/>
  <c r="F9" i="617"/>
  <c r="F9" i="616"/>
  <c r="F10" i="616"/>
  <c r="F11" i="617"/>
  <c r="F292" i="471"/>
  <c r="L82" i="471"/>
  <c r="F11" i="622"/>
  <c r="AM184" i="471"/>
  <c r="L22" i="566"/>
  <c r="Y22" i="567"/>
  <c r="Y33" i="471"/>
  <c r="X34" i="471"/>
  <c r="L45" i="471"/>
  <c r="F13" i="615"/>
  <c r="F12" i="616"/>
  <c r="L80" i="471"/>
  <c r="L33" i="471"/>
  <c r="F8" i="614"/>
  <c r="L66" i="471"/>
  <c r="F10" i="613"/>
  <c r="L77" i="471"/>
  <c r="AC98" i="471"/>
  <c r="AN22" i="598"/>
  <c r="F13" i="617"/>
  <c r="F289" i="471"/>
  <c r="X154" i="471"/>
  <c r="L167" i="471"/>
  <c r="L63" i="471"/>
  <c r="F11" i="615"/>
  <c r="F13" i="616"/>
  <c r="L19" i="566"/>
  <c r="F13" i="622"/>
  <c r="L32" i="471"/>
  <c r="AM22" i="566"/>
  <c r="L31" i="471"/>
  <c r="F12" i="614"/>
  <c r="L78" i="471"/>
  <c r="L18" i="567"/>
  <c r="L20" i="567"/>
  <c r="X82" i="471"/>
  <c r="F291" i="471"/>
  <c r="F11" i="614"/>
  <c r="AN169" i="471"/>
  <c r="F10" i="615"/>
  <c r="Y119" i="471"/>
  <c r="F293" i="471"/>
  <c r="F12" i="622"/>
  <c r="L181" i="471"/>
  <c r="L49" i="471"/>
  <c r="L23" i="567"/>
  <c r="F8" i="622"/>
  <c r="F8" i="617"/>
  <c r="M249" i="471"/>
  <c r="L79" i="471"/>
  <c r="F12" i="615"/>
  <c r="Y49" i="471"/>
</calcChain>
</file>

<file path=xl/sharedStrings.xml><?xml version="1.0" encoding="utf-8"?>
<sst xmlns="http://schemas.openxmlformats.org/spreadsheetml/2006/main" count="3651" uniqueCount="1486">
  <si>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</si>
  <si>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</si>
  <si>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</si>
  <si>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</si>
  <si>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</si>
  <si>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</si>
  <si>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</si>
  <si>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</si>
  <si>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</si>
  <si>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</si>
  <si>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</si>
  <si>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</si>
  <si>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</si>
  <si>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</si>
  <si>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</si>
  <si>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</si>
  <si>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</si>
  <si>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</si>
  <si>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</si>
  <si>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</si>
  <si>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</si>
  <si>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</si>
  <si>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</si>
  <si>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</si>
  <si>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</si>
  <si>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</si>
  <si>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</si>
  <si>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</si>
  <si>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</si>
  <si>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</si>
  <si>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</si>
  <si>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</si>
  <si>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</si>
  <si>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</si>
  <si>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</si>
  <si>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</si>
  <si>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</si>
  <si>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</si>
  <si>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</si>
  <si>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</si>
  <si>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</si>
  <si>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</si>
  <si>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</si>
  <si>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</si>
  <si>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</si>
  <si>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</si>
  <si>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</si>
  <si>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</si>
  <si>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</si>
  <si>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</si>
  <si>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</si>
  <si>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</si>
  <si>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</si>
  <si>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</si>
  <si>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</si>
  <si>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</si>
  <si>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</si>
  <si>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</si>
  <si>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</si>
  <si>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</si>
  <si>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</si>
  <si>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</si>
  <si>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</si>
  <si>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</si>
  <si>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</si>
  <si>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</si>
  <si>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</si>
  <si>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</si>
  <si>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</si>
  <si>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</si>
  <si>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</si>
  <si>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</si>
  <si>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</si>
  <si>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</si>
  <si>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</si>
  <si>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</si>
  <si>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</si>
  <si>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</si>
  <si>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</si>
  <si>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</si>
  <si>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</si>
  <si>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</si>
  <si>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</si>
  <si>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</si>
  <si>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</si>
  <si>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</si>
  <si>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</si>
  <si>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</si>
  <si>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</si>
  <si>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</si>
  <si>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</si>
  <si>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</si>
  <si>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</si>
  <si>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</si>
  <si>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</si>
  <si>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</si>
  <si>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</si>
  <si>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</si>
  <si>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</si>
  <si>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</si>
  <si>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</si>
  <si>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</si>
  <si>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</si>
  <si>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</si>
  <si>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</si>
  <si>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</si>
  <si>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</si>
  <si>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</si>
  <si>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</si>
  <si>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</si>
  <si>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</si>
  <si>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</si>
  <si>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</si>
  <si>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</si>
  <si>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</si>
  <si>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</si>
  <si>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</si>
  <si>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</si>
  <si>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</si>
  <si>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</si>
  <si>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</si>
  <si>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</si>
  <si>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</si>
  <si>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</si>
  <si>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</si>
  <si>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</si>
  <si>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</si>
  <si>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</si>
  <si>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</si>
  <si>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</si>
  <si>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</si>
  <si>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</si>
  <si>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</si>
  <si>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</si>
  <si>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</si>
  <si>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</si>
  <si>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</si>
  <si>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</si>
  <si>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</si>
  <si>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</si>
  <si>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</si>
  <si>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</si>
  <si>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</si>
  <si>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</si>
  <si>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</si>
  <si>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</si>
  <si>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</si>
  <si>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</si>
  <si>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</si>
  <si>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</si>
  <si>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</si>
  <si>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</si>
  <si>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</si>
  <si>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</si>
  <si>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</si>
  <si>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</si>
  <si>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</si>
  <si>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</si>
  <si>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</si>
  <si>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</si>
  <si>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</si>
  <si>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</si>
  <si>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</si>
  <si>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</si>
  <si>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</si>
  <si>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</si>
  <si>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</si>
  <si>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</si>
  <si>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</si>
  <si>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</si>
  <si>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</si>
  <si>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</si>
  <si>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</si>
  <si>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</si>
  <si>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</si>
  <si>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</si>
  <si>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</si>
  <si>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</si>
  <si>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</si>
  <si>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</si>
  <si>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</si>
  <si>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</si>
  <si>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</si>
  <si>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</si>
  <si>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</si>
  <si>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</si>
  <si>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</si>
  <si>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</si>
  <si>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</si>
  <si>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</si>
  <si>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</si>
  <si>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</si>
  <si>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</si>
  <si>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</si>
  <si>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</si>
  <si>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</si>
  <si>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</si>
  <si>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</si>
  <si>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</si>
  <si>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</si>
  <si>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</si>
  <si>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</si>
  <si>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</si>
  <si>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</si>
  <si>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</si>
  <si>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</si>
  <si>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</si>
  <si>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</si>
  <si>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</si>
  <si>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</si>
  <si>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</si>
  <si>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</si>
  <si>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</si>
  <si>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</si>
  <si>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</si>
  <si>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</si>
  <si>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</si>
  <si>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</si>
  <si>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</si>
  <si>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</si>
  <si>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</si>
  <si>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</si>
  <si>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</si>
  <si>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</si>
  <si>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</si>
  <si>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</si>
  <si>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</si>
  <si>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</si>
  <si>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</si>
  <si>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</si>
  <si>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</si>
  <si>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</si>
  <si>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</si>
  <si>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</si>
  <si>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</si>
  <si>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</si>
  <si>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</si>
  <si>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</si>
  <si>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</si>
  <si>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</si>
  <si>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</si>
  <si>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</si>
  <si>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</si>
  <si>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</si>
  <si>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</si>
  <si>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</si>
  <si>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</si>
  <si>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</si>
  <si>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</si>
  <si>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</si>
  <si>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</si>
  <si>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</si>
  <si>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</si>
  <si>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</si>
  <si>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</si>
  <si>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</si>
  <si>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</si>
  <si>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</si>
  <si>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</si>
  <si>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</si>
  <si>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</si>
  <si>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</si>
  <si>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</si>
  <si>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</si>
  <si>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</si>
  <si>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</si>
  <si>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</si>
  <si>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</si>
  <si>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</si>
  <si>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</si>
  <si>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</si>
  <si>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</si>
  <si>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</si>
  <si>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</si>
  <si>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</si>
  <si>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</si>
  <si>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</si>
  <si>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</si>
  <si>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</si>
  <si>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</si>
  <si>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</si>
  <si>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</si>
  <si>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</si>
  <si>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</si>
  <si>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</si>
  <si>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</si>
  <si>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</si>
  <si>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</si>
  <si>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</si>
  <si>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</si>
  <si>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</si>
  <si>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</si>
  <si>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</si>
  <si>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</si>
  <si>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</si>
  <si>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</si>
  <si>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</si>
  <si>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</si>
  <si>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</si>
  <si>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</si>
  <si>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</si>
  <si>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</si>
  <si>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</si>
  <si>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</si>
  <si>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</si>
  <si>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</si>
  <si>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</si>
  <si>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</si>
  <si>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</si>
  <si>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</si>
  <si>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</si>
  <si>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</si>
  <si>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</si>
  <si>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</si>
  <si>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</si>
  <si>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</si>
  <si>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</si>
  <si>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</si>
  <si>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</si>
  <si>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</si>
  <si>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</si>
  <si>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</si>
  <si>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</si>
  <si>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</si>
  <si>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</si>
  <si>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</si>
  <si>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</si>
  <si>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</si>
  <si>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</si>
  <si>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</si>
  <si>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</si>
  <si>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</si>
  <si>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</si>
  <si>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</si>
  <si>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</si>
  <si>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</si>
  <si>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</si>
  <si>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</si>
  <si>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</si>
  <si>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</si>
  <si>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</si>
  <si>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</si>
  <si>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</si>
  <si>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</si>
  <si>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</si>
  <si>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</si>
  <si>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</si>
  <si>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</si>
  <si>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</si>
  <si>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</si>
  <si>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</si>
  <si>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</si>
  <si>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</si>
  <si>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</si>
  <si>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</si>
  <si>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</si>
  <si>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</si>
  <si>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</si>
  <si>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</si>
  <si>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</si>
  <si>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</si>
  <si>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</si>
  <si>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</si>
  <si>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</si>
  <si>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</si>
  <si>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</si>
  <si>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</si>
  <si>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</si>
  <si>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</si>
  <si>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</si>
  <si>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</si>
  <si>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</si>
  <si>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</si>
  <si>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</si>
  <si>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</si>
  <si>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</si>
  <si>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</si>
  <si>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</si>
  <si>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</si>
  <si>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</si>
  <si>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</si>
  <si>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</si>
  <si>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</si>
  <si>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</si>
  <si>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</si>
  <si>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</si>
  <si>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</si>
  <si>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</si>
  <si>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</si>
  <si>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</si>
  <si>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</si>
  <si>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</si>
  <si>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</si>
  <si>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</si>
  <si>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</si>
  <si>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</si>
  <si>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</si>
  <si>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</si>
  <si>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</si>
  <si>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</si>
  <si>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</si>
  <si>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</si>
  <si>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</si>
  <si>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</si>
  <si>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</si>
  <si>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</si>
  <si>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</si>
  <si>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</si>
  <si>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</si>
  <si>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</si>
  <si>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</si>
  <si>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</si>
  <si>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</si>
  <si>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</si>
  <si>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</si>
  <si>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</si>
  <si>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</si>
  <si>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</si>
  <si>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</si>
  <si>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</si>
  <si>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</si>
  <si>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</si>
  <si>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</si>
  <si>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</si>
  <si>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</si>
  <si>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</si>
  <si>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</si>
  <si>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</si>
  <si>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</si>
  <si>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</si>
  <si>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</si>
  <si>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</si>
  <si>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</si>
  <si>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</si>
  <si>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</si>
  <si>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</si>
  <si>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</si>
  <si>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</si>
  <si>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</si>
  <si>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</si>
  <si>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</si>
  <si>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</si>
  <si>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</si>
  <si>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</si>
  <si>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</si>
  <si>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</si>
  <si>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</si>
  <si>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</si>
  <si>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</si>
  <si>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</si>
  <si>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</si>
  <si>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</si>
  <si>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</si>
  <si>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</si>
  <si>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</si>
  <si>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</si>
  <si>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</si>
  <si>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</si>
  <si>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</si>
  <si>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</si>
  <si>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</si>
  <si>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</si>
  <si>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</si>
  <si>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</si>
  <si>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</si>
  <si>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</si>
  <si>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</si>
  <si>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</si>
  <si>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</si>
  <si>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</si>
  <si>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</si>
  <si>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</si>
  <si>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</si>
  <si>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</si>
  <si>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</si>
  <si>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</si>
  <si>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</si>
  <si>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</si>
  <si>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</si>
  <si>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</si>
  <si>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</si>
  <si>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</si>
  <si>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</si>
  <si>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</si>
  <si>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</si>
  <si>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</si>
  <si>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</si>
  <si>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</si>
  <si>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</si>
  <si>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</si>
  <si>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</si>
  <si>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</si>
  <si>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</si>
  <si>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</si>
  <si>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</si>
  <si>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</si>
  <si>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</si>
  <si>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</si>
  <si>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</si>
  <si>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</si>
  <si>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</si>
  <si>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</si>
  <si>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</si>
  <si>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</si>
  <si>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</si>
  <si>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</si>
  <si>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</si>
  <si>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</si>
  <si>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</si>
  <si>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</si>
  <si>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</si>
  <si>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</si>
  <si>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</si>
  <si>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</si>
  <si>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</si>
  <si>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</si>
  <si>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</si>
  <si>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</si>
  <si>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</si>
  <si>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</si>
  <si>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</si>
  <si>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</si>
  <si>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</si>
  <si>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</si>
  <si>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</si>
  <si>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</si>
  <si>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</si>
  <si>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</si>
  <si>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</si>
  <si>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</si>
  <si>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</si>
  <si>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</si>
  <si>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</si>
  <si>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</si>
  <si>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</si>
  <si>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</si>
  <si>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</si>
  <si>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</si>
  <si>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</si>
  <si>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</si>
  <si>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</si>
  <si>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</si>
  <si>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</si>
  <si>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</si>
  <si>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</si>
  <si>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</si>
  <si>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</si>
  <si>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</si>
  <si>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</si>
  <si>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</si>
  <si>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</si>
  <si>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</si>
  <si>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</si>
  <si>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</si>
  <si>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</si>
  <si>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</si>
  <si>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</si>
  <si>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</si>
  <si>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</si>
  <si>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</si>
  <si>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</si>
  <si>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</si>
  <si>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</si>
  <si>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</si>
  <si>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</si>
  <si>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</si>
  <si>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</si>
  <si>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</si>
  <si>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</si>
  <si>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</si>
  <si>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</si>
  <si>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</si>
  <si>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</si>
  <si>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</si>
  <si>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</si>
  <si>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</si>
  <si>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</si>
  <si>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</si>
  <si>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</si>
  <si>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</si>
  <si>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</si>
  <si>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</si>
  <si>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</si>
  <si>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</si>
  <si>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</si>
  <si>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</si>
  <si>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</si>
  <si>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</si>
  <si>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</si>
  <si>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</si>
  <si>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</si>
  <si>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</si>
  <si>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</si>
  <si>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</si>
  <si>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</si>
  <si>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</si>
  <si>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</si>
  <si>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</si>
  <si>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</si>
  <si>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</si>
  <si>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</si>
  <si>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</si>
  <si>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</si>
  <si>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</si>
  <si>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</si>
  <si>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</si>
  <si>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</si>
  <si>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</si>
  <si>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</si>
  <si>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</si>
  <si>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</si>
  <si>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</si>
  <si>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</si>
  <si>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</si>
  <si>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</si>
  <si>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</si>
  <si>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</si>
  <si>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</si>
  <si>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</si>
  <si>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</si>
  <si>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</si>
  <si>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</si>
  <si>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</si>
  <si>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</si>
  <si>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</si>
  <si>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</si>
  <si>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</si>
  <si>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</si>
  <si>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</si>
  <si>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</si>
  <si>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</si>
  <si>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</si>
  <si>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</si>
  <si>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</si>
  <si>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</si>
  <si>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</si>
  <si>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</si>
  <si>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</si>
  <si>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</si>
  <si>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</si>
  <si>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</si>
  <si>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</si>
  <si>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</si>
  <si>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</si>
  <si>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</si>
  <si>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</si>
  <si>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</si>
  <si>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</si>
  <si>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</si>
  <si>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</si>
  <si>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</si>
  <si>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</si>
  <si>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</si>
  <si>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</si>
  <si>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</si>
  <si>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</si>
  <si>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</si>
  <si>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</si>
  <si>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</si>
  <si>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</si>
  <si>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</si>
  <si>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</si>
  <si>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</si>
  <si>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</si>
  <si>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</si>
  <si>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</si>
  <si>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</si>
  <si>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</si>
  <si>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</si>
  <si>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</si>
  <si>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</si>
  <si>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</si>
  <si>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</si>
  <si>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</si>
  <si>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</si>
  <si>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</si>
  <si>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</si>
  <si>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</si>
  <si>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</si>
  <si>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</si>
  <si>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</si>
  <si>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</si>
  <si>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</si>
  <si>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</si>
  <si>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</si>
  <si>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</si>
  <si>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</si>
  <si>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</si>
  <si>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</si>
  <si>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</si>
  <si>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</si>
  <si>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</si>
  <si>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</si>
  <si>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</si>
  <si>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</si>
  <si>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</si>
  <si>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</si>
  <si>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</si>
  <si>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</si>
  <si>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</si>
  <si>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</si>
  <si>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</si>
  <si>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</si>
  <si>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</si>
  <si>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</si>
  <si>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</si>
  <si>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</si>
  <si>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2.11' для организаций, которые не осуществляют подключение к централизованной системе.</t>
  </si>
  <si>
    <t>Размер файла обновления: 344064 байт</t>
  </si>
  <si>
    <t>Подготовка к обновлению...</t>
  </si>
  <si>
    <t>Сохранение файла резервной копии: C:\Users\kazakovve\Desktop\FAS.JKH.OPEN.INFO.PRICE.HVS.BKP..xlsb</t>
  </si>
  <si>
    <t>Резервная копия создана: C:\Users\kazakovve\Desktop\FAS.JKH.OPEN.INFO.PRICE.HVS.BKP..xlsb</t>
  </si>
  <si>
    <t>Создание книги для установки обновлений...</t>
  </si>
  <si>
    <t>Файл обновления загружен: C:\Users\kazakovve\Desktop\Новая папка (2)\UPDATE.FAS.JKH.OPEN.INFO.PRICE.HVS.TO.1.0.2.41.xls</t>
  </si>
  <si>
    <t>население и приравненные категории</t>
  </si>
  <si>
    <t>Нет доступных обновлений для отчёта с кодом FAS.JKH.OPEN.INFO.PRICE.HVS!</t>
  </si>
  <si>
    <t>24.04.2023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</si>
  <si>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</si>
  <si>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</si>
  <si>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</si>
  <si>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</si>
  <si>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</si>
  <si>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</si>
  <si>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</si>
  <si>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</si>
  <si>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</si>
  <si>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</si>
  <si>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</si>
  <si>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</si>
  <si>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</si>
  <si>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</si>
  <si>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</si>
  <si>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</si>
  <si>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</si>
  <si>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</si>
  <si>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</si>
  <si>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</si>
  <si>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</si>
  <si>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</si>
  <si>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</si>
  <si>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</si>
  <si>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</si>
  <si>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</si>
  <si>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</si>
  <si>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</si>
  <si>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</si>
  <si>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</si>
  <si>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</si>
  <si>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</si>
  <si>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</si>
  <si>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</si>
  <si>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</si>
  <si>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</si>
  <si>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</si>
  <si>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</si>
  <si>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</si>
  <si>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</si>
  <si>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</si>
  <si>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</si>
  <si>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</si>
  <si>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</si>
  <si>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</si>
  <si>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</si>
  <si>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</si>
  <si>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</si>
  <si>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</si>
  <si>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</si>
  <si>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</si>
  <si>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</si>
  <si>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</si>
  <si>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</si>
  <si>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</si>
  <si>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</si>
  <si>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</si>
  <si>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</si>
  <si>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</si>
  <si>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</si>
  <si>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</si>
  <si>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</si>
  <si>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</si>
  <si>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</si>
  <si>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</si>
  <si>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</si>
  <si>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</si>
  <si>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</si>
  <si>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</si>
  <si>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</si>
  <si>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</si>
  <si>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</si>
  <si>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</si>
  <si>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</si>
  <si>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</si>
  <si>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</si>
  <si>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</si>
  <si>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</si>
  <si>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</si>
  <si>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</si>
  <si>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</si>
  <si>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</si>
  <si>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</si>
  <si>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</si>
  <si>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</si>
  <si>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</si>
  <si>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</si>
  <si>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</si>
  <si>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</si>
  <si>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</si>
  <si>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</si>
  <si>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</si>
  <si>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</si>
  <si>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</si>
  <si>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</si>
  <si>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</si>
  <si>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</si>
  <si>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</si>
  <si>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</si>
  <si>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</si>
  <si>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</si>
  <si>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</si>
  <si>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</si>
  <si>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</si>
  <si>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</si>
  <si>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</si>
  <si>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</si>
  <si>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</si>
  <si>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</si>
  <si>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</si>
  <si>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</si>
  <si>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</si>
  <si>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</si>
  <si>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</si>
  <si>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</si>
  <si>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</si>
  <si>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</si>
  <si>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</si>
  <si>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</si>
  <si>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</si>
  <si>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</si>
  <si>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</si>
  <si>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</si>
  <si>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</si>
  <si>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</si>
  <si>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</si>
  <si>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</si>
  <si>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</si>
  <si>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</si>
  <si>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</si>
  <si>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</si>
  <si>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</si>
  <si>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</si>
  <si>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</si>
  <si>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</si>
  <si>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</si>
  <si>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</si>
  <si>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</si>
  <si>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</si>
  <si>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</si>
  <si>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</si>
  <si>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</si>
  <si>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</si>
  <si>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</si>
  <si>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</si>
  <si>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</si>
  <si>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</si>
  <si>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</si>
  <si>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</si>
  <si>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</si>
  <si>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</si>
  <si>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</si>
  <si>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</si>
  <si>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</si>
  <si>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</si>
  <si>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</si>
  <si>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</si>
  <si>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</si>
  <si>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</si>
  <si>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</si>
  <si>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</si>
  <si>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</si>
  <si>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</si>
  <si>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</si>
  <si>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</si>
  <si>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</si>
  <si>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</si>
  <si>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</si>
  <si>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</si>
  <si>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</si>
  <si>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</si>
  <si>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</si>
  <si>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</si>
  <si>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</si>
  <si>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</si>
  <si>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</si>
  <si>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</si>
  <si>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</si>
  <si>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</si>
  <si>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</si>
  <si>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</si>
  <si>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</si>
  <si>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</si>
  <si>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</si>
  <si>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</si>
  <si>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</si>
  <si>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</si>
  <si>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</si>
  <si>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</si>
  <si>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</si>
  <si>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</si>
  <si>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</si>
  <si>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</si>
  <si>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</si>
  <si>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</si>
  <si>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</si>
  <si>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</si>
  <si>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</si>
  <si>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</si>
  <si>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</si>
  <si>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</si>
  <si>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</si>
  <si>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</si>
  <si>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</si>
  <si>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</si>
  <si>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</si>
  <si>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</si>
  <si>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</si>
  <si>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</si>
  <si>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</si>
  <si>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</si>
  <si>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</si>
  <si>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</si>
  <si>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</si>
  <si>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</si>
  <si>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</si>
  <si>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</si>
  <si>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</si>
  <si>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</si>
  <si>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</si>
  <si>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</si>
  <si>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02.05.2023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</si>
  <si>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</si>
  <si>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</si>
  <si>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</si>
  <si>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</si>
  <si>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</si>
  <si>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</si>
  <si>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</si>
  <si>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</si>
  <si>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</si>
  <si>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</si>
  <si>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</si>
  <si>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</si>
  <si>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</si>
  <si>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</si>
  <si>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</si>
  <si>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</si>
  <si>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</si>
  <si>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</si>
  <si>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</si>
  <si>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</si>
  <si>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</si>
  <si>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</si>
  <si>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</si>
  <si>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26361211</t>
  </si>
  <si>
    <t>АО "Аэропорт Сургут"</t>
  </si>
  <si>
    <t>8602060523</t>
  </si>
  <si>
    <t>860201001</t>
  </si>
  <si>
    <t>04-09-1997 00:00:00</t>
  </si>
  <si>
    <t>26453916</t>
  </si>
  <si>
    <t>АО "Водоканал"</t>
  </si>
  <si>
    <t>8606013108</t>
  </si>
  <si>
    <t>860601001</t>
  </si>
  <si>
    <t>01-10-2008 00:00:00</t>
  </si>
  <si>
    <t>26560525</t>
  </si>
  <si>
    <t>АО "ГУ ЖКХ"</t>
  </si>
  <si>
    <t>5116000922</t>
  </si>
  <si>
    <t>511601001</t>
  </si>
  <si>
    <t>13-05-2009 00:00:00</t>
  </si>
  <si>
    <t>30335229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</si>
  <si>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</si>
  <si>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</si>
  <si>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</si>
  <si>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</si>
  <si>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</si>
  <si>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</si>
  <si>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</si>
  <si>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</si>
  <si>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</si>
  <si>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</si>
  <si>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</si>
  <si>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</si>
  <si>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</si>
  <si>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</si>
  <si>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</si>
  <si>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</si>
  <si>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</si>
  <si>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</si>
  <si>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</si>
  <si>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26768075</t>
  </si>
  <si>
    <t>АО "Томскнефть" ВНК</t>
  </si>
  <si>
    <t>7022000310</t>
  </si>
  <si>
    <t>997150001</t>
  </si>
  <si>
    <t>17-09-2002 00:00:00</t>
  </si>
  <si>
    <t>26423589</t>
  </si>
  <si>
    <t>АО "Юганскводоканал"</t>
  </si>
  <si>
    <t>8604048909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</si>
  <si>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</si>
  <si>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</si>
  <si>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</si>
  <si>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</si>
  <si>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</si>
  <si>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</si>
  <si>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28856006</t>
  </si>
  <si>
    <t>АО "Юграавиа"</t>
  </si>
  <si>
    <t>8601053210</t>
  </si>
  <si>
    <t>860101001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</si>
  <si>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</si>
  <si>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</si>
  <si>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</si>
  <si>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</si>
  <si>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</si>
  <si>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</si>
  <si>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</si>
  <si>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</si>
  <si>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</si>
  <si>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</si>
  <si>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</si>
  <si>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</si>
  <si>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</si>
  <si>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</si>
  <si>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</si>
  <si>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</si>
  <si>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</si>
  <si>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</si>
  <si>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</si>
  <si>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</si>
  <si>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</si>
  <si>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</si>
  <si>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26423569</t>
  </si>
  <si>
    <t>Муниципальное водоканализационное предприятие муниципального образования город Ханты-Мансийск</t>
  </si>
  <si>
    <t>8601001099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</si>
  <si>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</si>
  <si>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</si>
  <si>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</si>
  <si>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</si>
  <si>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</si>
  <si>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</si>
  <si>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</si>
  <si>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</si>
  <si>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</si>
  <si>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</si>
  <si>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</si>
  <si>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</si>
  <si>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</si>
  <si>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</si>
  <si>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</si>
  <si>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</si>
  <si>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</si>
  <si>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</si>
  <si>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</si>
  <si>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</si>
  <si>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</si>
  <si>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</si>
  <si>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</si>
  <si>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</si>
  <si>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</si>
  <si>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</si>
  <si>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</si>
  <si>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</si>
  <si>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</si>
  <si>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</si>
  <si>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</si>
  <si>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</si>
  <si>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</si>
  <si>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</si>
  <si>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</si>
  <si>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</si>
  <si>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</si>
  <si>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</si>
  <si>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</si>
  <si>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</si>
  <si>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</si>
  <si>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</si>
  <si>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</si>
  <si>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</si>
  <si>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</si>
  <si>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</si>
  <si>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</si>
  <si>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</si>
  <si>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</si>
  <si>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</si>
  <si>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</si>
  <si>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</si>
  <si>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</si>
  <si>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</si>
  <si>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</si>
  <si>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</si>
  <si>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</si>
  <si>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</si>
  <si>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</si>
  <si>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</si>
  <si>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</si>
  <si>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</si>
  <si>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</si>
  <si>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</si>
  <si>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</si>
  <si>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26423509</t>
  </si>
  <si>
    <t>Муниципальное унитарное предприятие города Нижневартовска "Горводоканал"</t>
  </si>
  <si>
    <t>8603010370</t>
  </si>
  <si>
    <t>28486450</t>
  </si>
  <si>
    <t>Муниципальное унитарное предприятие города Нижневартовска «Производственный ремонтно-эксплуатационный трест №3»</t>
  </si>
  <si>
    <t>8603007924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</si>
  <si>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</si>
  <si>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</si>
  <si>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</si>
  <si>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</si>
  <si>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</si>
  <si>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</si>
  <si>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</si>
  <si>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</si>
  <si>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</si>
  <si>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</si>
  <si>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</si>
  <si>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</si>
  <si>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</si>
  <si>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</si>
  <si>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</si>
  <si>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26360341</t>
  </si>
  <si>
    <t>ОАО "Сибнефтепровод" Тобольское УМН</t>
  </si>
  <si>
    <t>26423715</t>
  </si>
  <si>
    <t>ОАО "Тюменьэнерго" филиал Сургутские электрические сети</t>
  </si>
  <si>
    <t>860203001</t>
  </si>
  <si>
    <t>26645319</t>
  </si>
  <si>
    <t>ОАО "Югорская Коммунальная Эксплуатирующая Компания-Нягань"</t>
  </si>
  <si>
    <t>8610024568</t>
  </si>
  <si>
    <t>26454885</t>
  </si>
  <si>
    <t>ООО "Аквалидер"</t>
  </si>
  <si>
    <t>8621000390</t>
  </si>
  <si>
    <t>862101001</t>
  </si>
  <si>
    <t>21-09-2009 00:00:00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</si>
  <si>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</si>
  <si>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</si>
  <si>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</si>
  <si>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</si>
  <si>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</si>
  <si>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</si>
  <si>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</si>
  <si>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</si>
  <si>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</si>
  <si>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</si>
  <si>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</si>
  <si>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</si>
  <si>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</si>
  <si>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</si>
  <si>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</si>
  <si>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</si>
  <si>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</si>
  <si>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</si>
  <si>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</si>
  <si>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</si>
  <si>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</si>
  <si>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</si>
  <si>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</si>
  <si>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</si>
  <si>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</si>
  <si>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</si>
  <si>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</si>
  <si>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</si>
  <si>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</si>
  <si>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</si>
  <si>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</si>
  <si>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</si>
  <si>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</si>
  <si>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</si>
  <si>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</si>
  <si>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</si>
  <si>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</si>
  <si>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</si>
  <si>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</si>
  <si>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</si>
  <si>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</si>
  <si>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</si>
  <si>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31037879</t>
  </si>
  <si>
    <t>ООО "Газпром переработка"</t>
  </si>
  <si>
    <t>780201001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</si>
  <si>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</si>
  <si>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</si>
  <si>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</si>
  <si>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</si>
  <si>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</si>
  <si>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</si>
  <si>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</si>
  <si>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</si>
  <si>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</si>
  <si>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</si>
  <si>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</si>
  <si>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</si>
  <si>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</si>
  <si>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</si>
  <si>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</si>
  <si>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</si>
  <si>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</si>
  <si>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</si>
  <si>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861601001</t>
  </si>
  <si>
    <t>26423761</t>
  </si>
  <si>
    <t>ООО "КОММУНАЛЬНИК"</t>
  </si>
  <si>
    <t>8603118141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</si>
  <si>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</si>
  <si>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</si>
  <si>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</si>
  <si>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</si>
  <si>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</si>
  <si>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</si>
  <si>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</si>
  <si>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</si>
  <si>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</si>
  <si>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</si>
  <si>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26361244</t>
  </si>
  <si>
    <t>ООО "ЛУКОЙЛ-Западная Сибирь" Сервисный центр теплоснабжения ТПП "Урайнефтегаз"</t>
  </si>
  <si>
    <t>860632001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</si>
  <si>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</si>
  <si>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</si>
  <si>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</si>
  <si>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</si>
  <si>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</si>
  <si>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</si>
  <si>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</si>
  <si>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26430495</t>
  </si>
  <si>
    <t>ООО "ОРИОН"</t>
  </si>
  <si>
    <t>8602010025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</si>
  <si>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</si>
  <si>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</si>
  <si>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</si>
  <si>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</si>
  <si>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</si>
  <si>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</si>
  <si>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</si>
  <si>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</si>
  <si>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</si>
  <si>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997250001</t>
  </si>
  <si>
    <t>28861336</t>
  </si>
  <si>
    <t>ООО "Ресурсоснабжающая организация "ТеплоВодоснабжение и Канализация"</t>
  </si>
  <si>
    <t>8610023363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</si>
  <si>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</si>
  <si>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</si>
  <si>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</si>
  <si>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</si>
  <si>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</si>
  <si>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</si>
  <si>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</si>
  <si>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</si>
  <si>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</si>
  <si>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</si>
  <si>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</si>
  <si>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</si>
  <si>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</si>
  <si>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</si>
  <si>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</si>
  <si>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</si>
  <si>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</si>
  <si>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26845821</t>
  </si>
  <si>
    <t>ООО "Талинское Благоустройство"</t>
  </si>
  <si>
    <t>8614007789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</si>
  <si>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</si>
  <si>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</si>
  <si>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</si>
  <si>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</si>
  <si>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</si>
  <si>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</si>
  <si>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</si>
  <si>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</si>
  <si>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</si>
  <si>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26454973</t>
  </si>
  <si>
    <t>ООО "Теплотехсервис"</t>
  </si>
  <si>
    <t>8616010667</t>
  </si>
  <si>
    <t>10-09-2009 00:00:00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</si>
  <si>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</si>
  <si>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</si>
  <si>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</si>
  <si>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</si>
  <si>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</si>
  <si>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</si>
  <si>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</si>
  <si>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</si>
  <si>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</si>
  <si>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</si>
  <si>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</si>
  <si>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</si>
  <si>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</si>
  <si>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</si>
  <si>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</si>
  <si>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28544754</t>
  </si>
  <si>
    <t>ООО «САНТЕХРЕМСТРОЙ»</t>
  </si>
  <si>
    <t>8602249039</t>
  </si>
  <si>
    <t>30840107</t>
  </si>
  <si>
    <t>ООО «Эксплуатационная генерирующая компания»</t>
  </si>
  <si>
    <t>8614000906</t>
  </si>
  <si>
    <t>31014895</t>
  </si>
  <si>
    <t>Общество с ограниченной овтетсвенностью "АКВАТЕХ"</t>
  </si>
  <si>
    <t>8614001240</t>
  </si>
  <si>
    <t>30856963</t>
  </si>
  <si>
    <t>Общество с ограниченной ответственностью «ВостокСтрой-Капитал»</t>
  </si>
  <si>
    <t>8602019878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</si>
  <si>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</si>
  <si>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</si>
  <si>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</si>
  <si>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</si>
  <si>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</si>
  <si>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</si>
  <si>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</si>
  <si>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</si>
  <si>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</si>
  <si>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</si>
  <si>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</si>
  <si>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</si>
  <si>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720301001</t>
  </si>
  <si>
    <t>31443598</t>
  </si>
  <si>
    <t>Общество с ограниченной ответственностью «Нижневартовские коммунальные системы»</t>
  </si>
  <si>
    <t>3661078386</t>
  </si>
  <si>
    <t>30812349</t>
  </si>
  <si>
    <t>Общество с ограниченной ответственностью «Обское управление жилищным фондом»</t>
  </si>
  <si>
    <t>8614008045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</si>
  <si>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</si>
  <si>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</si>
  <si>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</si>
  <si>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</si>
  <si>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30812293</t>
  </si>
  <si>
    <t>Общество с ограниченной ответственностью «Промышленные Информационные Технологии»</t>
  </si>
  <si>
    <t>7727669044</t>
  </si>
  <si>
    <t>860701001</t>
  </si>
  <si>
    <t>31268442</t>
  </si>
  <si>
    <t>Общество с ограниченной ответственностью «Сервисная Тепло Энергетическая Компания - Аква»</t>
  </si>
  <si>
    <t>8614009419</t>
  </si>
  <si>
    <t>31569539</t>
  </si>
  <si>
    <t>Общество с ограниченной ответственностью «СтройТоргСервис»</t>
  </si>
  <si>
    <t>8610005808</t>
  </si>
  <si>
    <t>31268261</t>
  </si>
  <si>
    <t>Общество с ограниченной ответственностью «Теплотехник»</t>
  </si>
  <si>
    <t>8616012833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</si>
  <si>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</si>
  <si>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</si>
  <si>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</si>
  <si>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</si>
  <si>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</si>
  <si>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</si>
  <si>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</si>
  <si>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31593738</t>
  </si>
  <si>
    <t>Общество с ограниченной ответственностью Специализированный застройщик «АЛЬБИК»</t>
  </si>
  <si>
    <t>8602082372</t>
  </si>
  <si>
    <t>26-07-2002 00:00:00</t>
  </si>
  <si>
    <t>28505788</t>
  </si>
  <si>
    <t>Общество с ограниченной ответственностью Управление механизации и транспорта «Спецавтотранссервис»</t>
  </si>
  <si>
    <t>8602136282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</si>
  <si>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</si>
  <si>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</si>
  <si>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</si>
  <si>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30479646</t>
  </si>
  <si>
    <t>Открытое акционерное общество «Варьеганнефть»</t>
  </si>
  <si>
    <t>8609002880</t>
  </si>
  <si>
    <t>27051140</t>
  </si>
  <si>
    <t>ПАО "ОГК-2"</t>
  </si>
  <si>
    <t>2607018122</t>
  </si>
  <si>
    <t>260701001</t>
  </si>
  <si>
    <t>09-03-2005 00:00:00</t>
  </si>
  <si>
    <t>26423513</t>
  </si>
  <si>
    <t>ПАО "Сургутнефтегаз"</t>
  </si>
  <si>
    <t>8602060555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</si>
  <si>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</si>
  <si>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</si>
  <si>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</si>
  <si>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</si>
  <si>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</si>
  <si>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</si>
  <si>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</si>
  <si>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860901001</t>
  </si>
  <si>
    <t>28145914</t>
  </si>
  <si>
    <t>Публичное акционерное общество «Славнефть-Мегионнефтегаз»</t>
  </si>
  <si>
    <t>8605003932</t>
  </si>
  <si>
    <t>26361204</t>
  </si>
  <si>
    <t>СГ МУП "Городские тепловые сети"</t>
  </si>
  <si>
    <t>8602017038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</si>
  <si>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</si>
  <si>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</si>
  <si>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</si>
  <si>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26423543</t>
  </si>
  <si>
    <t>Сервисный центр теплоснабжения Лангепасско-Покачевского региона Управления теплоснабжения ООО "ЛУКОЙЛ-Западная Сибирь"</t>
  </si>
  <si>
    <t>862132001</t>
  </si>
  <si>
    <t>26423549</t>
  </si>
  <si>
    <t>Сургутское городское муниципальное унитарное предприятие "Горводоканал"</t>
  </si>
  <si>
    <t>8602016725</t>
  </si>
  <si>
    <t>26423489</t>
  </si>
  <si>
    <t>Сургутское городское муниципальное унитарное предприятие "Тепловик"</t>
  </si>
  <si>
    <t>8602001408</t>
  </si>
  <si>
    <t>26423611</t>
  </si>
  <si>
    <t>Унитарное предприятие "Горводоканал" муниципального образования Ханты- Мансийского автономного округа- Югры городской округ город Радужный</t>
  </si>
  <si>
    <t>8609014156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</si>
  <si>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</si>
  <si>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</si>
  <si>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</si>
  <si>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</si>
  <si>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</si>
  <si>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</si>
  <si>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</si>
  <si>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</si>
  <si>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</si>
  <si>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</si>
  <si>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</si>
  <si>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</si>
  <si>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</si>
  <si>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</si>
  <si>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</si>
  <si>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</si>
  <si>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</si>
  <si>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</si>
  <si>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</si>
  <si>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</si>
  <si>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</si>
  <si>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</si>
  <si>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</si>
  <si>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</si>
  <si>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</si>
  <si>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</si>
  <si>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</si>
  <si>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</si>
  <si>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</si>
  <si>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26423553</t>
  </si>
  <si>
    <t>филиал "Сургутская ГРЭС-2" ПАО "Юнипро"</t>
  </si>
  <si>
    <t>8602067092</t>
  </si>
  <si>
    <t>04-03-2004 00:00:00</t>
  </si>
  <si>
    <t>VS</t>
  </si>
  <si>
    <t>Региональная служба по тарифам ХМАО-ЮГРЫ</t>
  </si>
  <si>
    <t>13.04.2023</t>
  </si>
  <si>
    <t>«Официальном интернет-портале правовой информации» (www.pravo.gov.ru) 21.04.2023 г.</t>
  </si>
  <si>
    <t>17-нп</t>
  </si>
  <si>
    <t>628162, г.Белоярский 3 микр, д.27А</t>
  </si>
  <si>
    <t>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</si>
  <si>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</si>
  <si>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</si>
  <si>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(34670) 2-13-67</t>
  </si>
  <si>
    <t>info@rsobks.ru</t>
  </si>
  <si>
    <t>О</t>
  </si>
  <si>
    <t>Белоярский муниципальный район, Белоярский (71811151);</t>
  </si>
  <si>
    <t>Белоярский муниципальный район, Казым (71811410);</t>
  </si>
  <si>
    <t>Белоярский муниципальный район, Полноват (71811415);</t>
  </si>
  <si>
    <t>Белоярский муниципальный район, Сорум (71811420);</t>
  </si>
  <si>
    <t>4.2</t>
  </si>
  <si>
    <t>Тариф на холодную питьевую воду (подъем воды, водоподготовка)</t>
  </si>
  <si>
    <t>4.3</t>
  </si>
  <si>
    <t>Тариф на холодную питьевую воду</t>
  </si>
  <si>
    <t>Тариф на техническую воду (подъем воды, транспортировка воды)</t>
  </si>
  <si>
    <t xml:space="preserve">Тариф на подвоз воды, для организаций, осуществляющих подвоз воды </t>
  </si>
  <si>
    <t>без учета НДС</t>
  </si>
  <si>
    <t xml:space="preserve">без учета НДС </t>
  </si>
  <si>
    <t>с учетом НДС</t>
  </si>
  <si>
    <t>Белоярский муниципальный район, Белоярский (71811151); Белоярский муниципальный район, Казым (71811410); Белоярский муниципальный район, Полноват (71811415);</t>
  </si>
  <si>
    <t xml:space="preserve">Белоярский муниципальный район, Сорум (71811420); </t>
  </si>
  <si>
    <t>1.1.2</t>
  </si>
  <si>
    <t>1.1.3</t>
  </si>
  <si>
    <t>договор водоснабжения и водоотведения</t>
  </si>
  <si>
    <t>договр водоснабжения (техническая вода)</t>
  </si>
  <si>
    <t>договор на подвоз воды</t>
  </si>
  <si>
    <t xml:space="preserve">Договор на технологическое присоединение </t>
  </si>
  <si>
    <t>https://portal.eias.ru/Portal/DownloadPage.aspx?type=12&amp;guid=bab59d9e-30ad-44da-a168-13264d51b369</t>
  </si>
  <si>
    <t>https://portal.eias.ru/Portal/DownloadPage.aspx?type=12&amp;guid=e95ba1bd-6fd9-422f-9a2f-c61921c6b772</t>
  </si>
  <si>
    <t>https://portal.eias.ru/Portal/DownloadPage.aspx?type=12&amp;guid=2438d403-b3f6-4bd3-b918-c8532786ac2f</t>
  </si>
  <si>
    <t>ПТО (производственно-технический отдел): 8 (34670) 37-8-86</t>
  </si>
  <si>
    <t>5.1.2</t>
  </si>
  <si>
    <t>УЭ ТВКС (участок эксплуатации тепловых, водопроводных, канализационных сетей): 8 (34670) 37-3-33</t>
  </si>
  <si>
    <t>5.2.2</t>
  </si>
  <si>
    <t>ПТО: Ханты-Мансийский автономный округ - Югра, муниципальный район Белоярский, городское поселение Белоярский, город Белоярский, микрорайон 3, дом 27а</t>
  </si>
  <si>
    <t>УЭ ТВКС: УЭ ТВКС Тюменская область Ханты-мансийский автономный округ-Югра, Белоярский район, г. Белоярский ул. Лысюка 11/2</t>
  </si>
  <si>
    <t>5.3.2</t>
  </si>
  <si>
    <t>c 08:00 до 17:15</t>
  </si>
  <si>
    <t>Понедельник-Четверг</t>
  </si>
  <si>
    <t>Понедельник-Четверг: c 08:00 до 17:15</t>
  </si>
  <si>
    <t>c 08:00 до 16:00</t>
  </si>
  <si>
    <t>Пятница</t>
  </si>
  <si>
    <t>Пятница: c 08:00 до 16:00</t>
  </si>
  <si>
    <t>04.04.2023</t>
  </si>
  <si>
    <t>https://rsobks.ru</t>
  </si>
  <si>
    <t>https://portal.eias.ru/Portal/DownloadPage.aspx?type=12&amp;guid=4455e802-3fc0-4e48-a860-c25b4235a9d9</t>
  </si>
  <si>
    <t>https://portal.eias.ru/Portal/DownloadPage.aspx?type=12&amp;guid=454c0a22-2a3d-4321-a3df-8f4b78e2d671</t>
  </si>
  <si>
    <t>https://rsobks.ru/Техусловия-для-технологического-присоединения/</t>
  </si>
  <si>
    <t>https://portal.eias.ru/Portal/DownloadPage.aspx?type=12&amp;guid=80c3a6aa-0407-40b2-b21a-4d5c57b4853c</t>
  </si>
  <si>
    <t>Положение об утверждении порядка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 и (или) теплоснабжения</t>
  </si>
  <si>
    <t>https://portal.eias.ru/Portal/DownloadPage.aspx?type=12&amp;guid=3cc6cc63-bcf4-4eca-91cf-99153054a683</t>
  </si>
  <si>
    <t>04.05.2023 16:20:49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</si>
</sst>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8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283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4" fillId="0" borderId="0"/>
    <xf numFmtId="0" fontId="23" fillId="0" borderId="0"/>
    <xf numFmtId="0" fontId="74" fillId="0" borderId="0"/>
    <xf numFmtId="0" fontId="75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1" fillId="0" borderId="0" applyNumberFormat="0" applyFill="0" applyBorder="0" applyAlignment="0" applyProtection="0"/>
    <xf numFmtId="0" fontId="92" fillId="0" borderId="45" applyNumberFormat="0" applyFill="0" applyAlignment="0" applyProtection="0"/>
    <xf numFmtId="0" fontId="93" fillId="0" borderId="46" applyNumberFormat="0" applyFill="0" applyAlignment="0" applyProtection="0"/>
    <xf numFmtId="0" fontId="94" fillId="0" borderId="47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8" applyNumberFormat="0" applyAlignment="0" applyProtection="0"/>
    <xf numFmtId="0" fontId="99" fillId="18" borderId="49" applyNumberFormat="0" applyAlignment="0" applyProtection="0"/>
    <xf numFmtId="0" fontId="100" fillId="0" borderId="50" applyNumberFormat="0" applyFill="0" applyAlignment="0" applyProtection="0"/>
    <xf numFmtId="0" fontId="101" fillId="19" borderId="51" applyNumberFormat="0" applyAlignment="0" applyProtection="0"/>
    <xf numFmtId="0" fontId="102" fillId="0" borderId="0" applyNumberFormat="0" applyFill="0" applyBorder="0" applyAlignment="0" applyProtection="0"/>
    <xf numFmtId="0" fontId="39" fillId="20" borderId="52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105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10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1" fillId="0" borderId="0" applyNumberFormat="0" applyFill="0" applyBorder="0" applyAlignment="0" applyProtection="0"/>
    <xf numFmtId="0" fontId="92" fillId="0" borderId="45" applyNumberFormat="0" applyFill="0" applyAlignment="0" applyProtection="0"/>
    <xf numFmtId="0" fontId="93" fillId="0" borderId="46" applyNumberFormat="0" applyFill="0" applyAlignment="0" applyProtection="0"/>
    <xf numFmtId="0" fontId="94" fillId="0" borderId="47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45" applyNumberFormat="0" applyFill="0" applyAlignment="0" applyProtection="0"/>
    <xf numFmtId="0" fontId="93" fillId="0" borderId="46" applyNumberFormat="0" applyFill="0" applyAlignment="0" applyProtection="0"/>
    <xf numFmtId="0" fontId="94" fillId="0" borderId="47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8" applyNumberFormat="0" applyAlignment="0" applyProtection="0"/>
    <xf numFmtId="0" fontId="99" fillId="18" borderId="49" applyNumberFormat="0" applyAlignment="0" applyProtection="0"/>
    <xf numFmtId="0" fontId="100" fillId="0" borderId="50" applyNumberFormat="0" applyFill="0" applyAlignment="0" applyProtection="0"/>
    <xf numFmtId="0" fontId="101" fillId="19" borderId="51" applyNumberFormat="0" applyAlignment="0" applyProtection="0"/>
    <xf numFmtId="0" fontId="102" fillId="0" borderId="0" applyNumberFormat="0" applyFill="0" applyBorder="0" applyAlignment="0" applyProtection="0"/>
    <xf numFmtId="0" fontId="39" fillId="20" borderId="52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10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05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 applyNumberFormat="0" applyFill="0" applyBorder="0" applyAlignment="0" applyProtection="0"/>
    <xf numFmtId="0" fontId="92" fillId="0" borderId="45" applyNumberFormat="0" applyFill="0" applyAlignment="0" applyProtection="0"/>
    <xf numFmtId="0" fontId="93" fillId="0" borderId="46" applyNumberFormat="0" applyFill="0" applyAlignment="0" applyProtection="0"/>
    <xf numFmtId="0" fontId="94" fillId="0" borderId="47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8" applyNumberFormat="0" applyAlignment="0" applyProtection="0"/>
    <xf numFmtId="0" fontId="99" fillId="18" borderId="49" applyNumberFormat="0" applyAlignment="0" applyProtection="0"/>
    <xf numFmtId="0" fontId="100" fillId="0" borderId="50" applyNumberFormat="0" applyFill="0" applyAlignment="0" applyProtection="0"/>
    <xf numFmtId="0" fontId="101" fillId="19" borderId="51" applyNumberFormat="0" applyAlignment="0" applyProtection="0"/>
    <xf numFmtId="0" fontId="102" fillId="0" borderId="0" applyNumberFormat="0" applyFill="0" applyBorder="0" applyAlignment="0" applyProtection="0"/>
    <xf numFmtId="0" fontId="39" fillId="20" borderId="52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10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05" fillId="44" borderId="0" applyNumberFormat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8" applyNumberFormat="0" applyAlignment="0" applyProtection="0"/>
    <xf numFmtId="0" fontId="99" fillId="18" borderId="49" applyNumberFormat="0" applyAlignment="0" applyProtection="0"/>
    <xf numFmtId="0" fontId="100" fillId="0" borderId="50" applyNumberFormat="0" applyFill="0" applyAlignment="0" applyProtection="0"/>
    <xf numFmtId="0" fontId="101" fillId="19" borderId="51" applyNumberFormat="0" applyAlignment="0" applyProtection="0"/>
    <xf numFmtId="0" fontId="102" fillId="0" borderId="0" applyNumberFormat="0" applyFill="0" applyBorder="0" applyAlignment="0" applyProtection="0"/>
    <xf numFmtId="0" fontId="39" fillId="20" borderId="52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10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05" fillId="44" borderId="0" applyNumberFormat="0" applyBorder="0" applyAlignment="0" applyProtection="0"/>
    <xf numFmtId="0" fontId="1" fillId="0" borderId="0"/>
    <xf numFmtId="0" fontId="1" fillId="0" borderId="0"/>
    <xf numFmtId="0" fontId="91" fillId="0" borderId="0" applyNumberFormat="0" applyFill="0" applyBorder="0" applyAlignment="0" applyProtection="0"/>
    <xf numFmtId="0" fontId="92" fillId="0" borderId="45" applyNumberFormat="0" applyFill="0" applyAlignment="0" applyProtection="0"/>
    <xf numFmtId="0" fontId="93" fillId="0" borderId="46" applyNumberFormat="0" applyFill="0" applyAlignment="0" applyProtection="0"/>
    <xf numFmtId="0" fontId="94" fillId="0" borderId="47" applyNumberFormat="0" applyFill="0" applyAlignment="0" applyProtection="0"/>
    <xf numFmtId="0" fontId="94" fillId="0" borderId="0" applyNumberFormat="0" applyFill="0" applyBorder="0" applyAlignment="0" applyProtection="0"/>
    <xf numFmtId="0" fontId="95" fillId="15" borderId="0" applyNumberFormat="0" applyBorder="0" applyAlignment="0" applyProtection="0"/>
    <xf numFmtId="0" fontId="96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18" borderId="48" applyNumberFormat="0" applyAlignment="0" applyProtection="0"/>
    <xf numFmtId="0" fontId="99" fillId="18" borderId="49" applyNumberFormat="0" applyAlignment="0" applyProtection="0"/>
    <xf numFmtId="0" fontId="100" fillId="0" borderId="50" applyNumberFormat="0" applyFill="0" applyAlignment="0" applyProtection="0"/>
    <xf numFmtId="0" fontId="101" fillId="19" borderId="51" applyNumberFormat="0" applyAlignment="0" applyProtection="0"/>
    <xf numFmtId="0" fontId="102" fillId="0" borderId="0" applyNumberFormat="0" applyFill="0" applyBorder="0" applyAlignment="0" applyProtection="0"/>
    <xf numFmtId="0" fontId="39" fillId="20" borderId="52" applyNumberFormat="0" applyFont="0" applyAlignment="0" applyProtection="0"/>
    <xf numFmtId="0" fontId="103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10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5" fillId="36" borderId="0" applyNumberFormat="0" applyBorder="0" applyAlignment="0" applyProtection="0"/>
    <xf numFmtId="0" fontId="10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0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11" borderId="16" xfId="61" applyNumberFormat="1" applyFont="1" applyFill="1" applyBorder="1" applyAlignment="1" applyProtection="1">
      <alignment horizontal="center" vertical="center" wrapText="1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0" fontId="8" fillId="7" borderId="13" xfId="62" applyNumberFormat="1" applyFont="1" applyFill="1" applyBorder="1" applyAlignment="1" applyProtection="1">
      <alignment horizontal="left" vertical="center" wrapText="1" indent="3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8" fillId="13" borderId="19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49" fontId="30" fillId="13" borderId="19" xfId="0" applyFont="1" applyFill="1" applyBorder="1" applyAlignment="1" applyProtection="1">
      <alignment horizontal="center" vertical="center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8" fillId="0" borderId="0" xfId="0" applyFont="1" applyBorder="1" applyAlignment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8" fillId="7" borderId="13" xfId="62" applyNumberFormat="1" applyFont="1" applyFill="1" applyBorder="1" applyAlignment="1" applyProtection="1">
      <alignment horizontal="left" vertical="center" wrapText="1" indent="1"/>
    </xf>
    <xf numFmtId="0" fontId="8" fillId="7" borderId="13" xfId="62" applyNumberFormat="1" applyFont="1" applyFill="1" applyBorder="1" applyAlignment="1" applyProtection="1">
      <alignment horizontal="left" vertical="center" wrapText="1" indent="2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49" fontId="42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2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2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8" fillId="0" borderId="30" xfId="0" applyNumberFormat="1" applyFont="1" applyBorder="1" applyAlignment="1" applyProtection="1">
      <alignment horizontal="right" vertical="center"/>
    </xf>
    <xf numFmtId="49" fontId="76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8" fillId="0" borderId="0" xfId="0" applyNumberFormat="1" applyFont="1" applyAlignment="1" applyProtection="1">
      <alignment horizontal="right" vertical="center"/>
    </xf>
    <xf numFmtId="49" fontId="8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7" fillId="7" borderId="0" xfId="62" applyFont="1" applyFill="1" applyBorder="1" applyAlignment="1" applyProtection="1">
      <alignment vertical="center" wrapText="1"/>
    </xf>
    <xf numFmtId="0" fontId="76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0" xfId="55" applyNumberFormat="1" applyFont="1" applyFill="1" applyBorder="1" applyAlignment="1" applyProtection="1">
      <alignment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4" fontId="8" fillId="0" borderId="5" xfId="31" applyNumberFormat="1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horizontal="left" vertical="center" wrapText="1" indent="7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Border="1" applyAlignment="1" applyProtection="1">
      <alignment horizontal="left" vertical="center" wrapText="1" indent="6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49" fontId="8" fillId="0" borderId="21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8" fillId="0" borderId="5" xfId="3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9" fillId="13" borderId="15" xfId="0" applyNumberFormat="1" applyFont="1" applyFill="1" applyBorder="1" applyAlignment="1" applyProtection="1">
      <alignment horizontal="right"/>
    </xf>
    <xf numFmtId="0" fontId="8" fillId="0" borderId="33" xfId="62" applyNumberFormat="1" applyFont="1" applyFill="1" applyBorder="1" applyAlignment="1" applyProtection="1">
      <alignment horizontal="left" vertical="center" wrapText="1" indent="7"/>
    </xf>
    <xf numFmtId="49" fontId="8" fillId="13" borderId="5" xfId="62" applyNumberFormat="1" applyFont="1" applyFill="1" applyBorder="1" applyAlignment="1" applyProtection="1">
      <alignment vertical="center" wrapText="1"/>
    </xf>
    <xf numFmtId="49" fontId="42" fillId="13" borderId="15" xfId="48" applyFont="1" applyFill="1" applyBorder="1" applyAlignment="1" applyProtection="1">
      <alignment horizontal="left" vertical="center" indent="1"/>
    </xf>
    <xf numFmtId="0" fontId="43" fillId="7" borderId="0" xfId="62" applyFont="1" applyFill="1" applyBorder="1" applyAlignment="1" applyProtection="1">
      <alignment vertical="top" wrapText="1"/>
    </xf>
    <xf numFmtId="0" fontId="8" fillId="0" borderId="0" xfId="62" applyFont="1" applyFill="1" applyBorder="1" applyAlignment="1" applyProtection="1">
      <alignment vertical="top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49" fontId="78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8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0" fontId="78" fillId="0" borderId="0" xfId="61" applyNumberFormat="1" applyFont="1" applyFill="1" applyBorder="1" applyAlignment="1" applyProtection="1">
      <alignment vertical="center" wrapText="1"/>
    </xf>
    <xf numFmtId="0" fontId="78" fillId="0" borderId="0" xfId="55" applyFont="1" applyFill="1" applyBorder="1" applyAlignment="1" applyProtection="1">
      <alignment horizontal="left" vertical="center" wrapText="1"/>
    </xf>
    <xf numFmtId="0" fontId="78" fillId="0" borderId="0" xfId="62" applyFont="1" applyFill="1" applyAlignment="1" applyProtection="1">
      <alignment vertical="center"/>
    </xf>
    <xf numFmtId="49" fontId="78" fillId="0" borderId="0" xfId="0" applyFont="1" applyAlignment="1">
      <alignment vertical="top"/>
    </xf>
    <xf numFmtId="0" fontId="78" fillId="0" borderId="0" xfId="0" applyNumberFormat="1" applyFont="1" applyFill="1" applyBorder="1" applyAlignment="1">
      <alignment vertical="center"/>
    </xf>
    <xf numFmtId="49" fontId="78" fillId="0" borderId="0" xfId="62" applyNumberFormat="1" applyFont="1" applyFill="1" applyAlignment="1" applyProtection="1">
      <alignment vertical="center" wrapText="1"/>
    </xf>
    <xf numFmtId="49" fontId="78" fillId="0" borderId="0" xfId="62" applyNumberFormat="1" applyFont="1" applyFill="1" applyAlignment="1" applyProtection="1">
      <alignment vertical="center"/>
    </xf>
    <xf numFmtId="0" fontId="78" fillId="0" borderId="0" xfId="0" applyNumberFormat="1" applyFont="1" applyFill="1" applyAlignment="1" applyProtection="1">
      <alignment vertical="center"/>
    </xf>
    <xf numFmtId="49" fontId="78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8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8" fillId="0" borderId="0" xfId="62" applyFont="1" applyFill="1" applyBorder="1" applyAlignment="1" applyProtection="1">
      <alignment vertical="center" wrapText="1"/>
    </xf>
    <xf numFmtId="49" fontId="78" fillId="0" borderId="0" xfId="62" applyNumberFormat="1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8" fillId="0" borderId="0" xfId="0" applyFont="1" applyFill="1" applyBorder="1" applyProtection="1">
      <alignment vertical="top"/>
    </xf>
    <xf numFmtId="49" fontId="78" fillId="0" borderId="0" xfId="0" applyFont="1" applyBorder="1">
      <alignment vertical="top"/>
    </xf>
    <xf numFmtId="49" fontId="78" fillId="0" borderId="0" xfId="0" applyNumberFormat="1" applyFont="1" applyBorder="1" applyAlignment="1">
      <alignment vertical="center"/>
    </xf>
    <xf numFmtId="49" fontId="78" fillId="0" borderId="0" xfId="0" applyNumberFormat="1" applyFont="1" applyFill="1" applyAlignment="1" applyProtection="1">
      <alignment vertical="center"/>
    </xf>
    <xf numFmtId="0" fontId="78" fillId="0" borderId="0" xfId="62" applyFont="1" applyFill="1" applyAlignment="1" applyProtection="1">
      <alignment horizontal="center" vertical="center" wrapText="1"/>
    </xf>
    <xf numFmtId="49" fontId="78" fillId="0" borderId="0" xfId="0" applyFont="1" applyFill="1" applyProtection="1">
      <alignment vertical="top"/>
    </xf>
    <xf numFmtId="49" fontId="78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4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6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6" fillId="13" borderId="19" xfId="62" applyFont="1" applyFill="1" applyBorder="1" applyAlignment="1" applyProtection="1">
      <alignment horizontal="center" vertical="center" wrapText="1"/>
    </xf>
    <xf numFmtId="0" fontId="76" fillId="13" borderId="23" xfId="62" applyFont="1" applyFill="1" applyBorder="1" applyAlignment="1" applyProtection="1">
      <alignment horizontal="center" vertical="center" wrapText="1"/>
    </xf>
    <xf numFmtId="49" fontId="76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6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1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4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2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6" fillId="0" borderId="0" xfId="0" applyFont="1" applyFill="1" applyAlignment="1" applyProtection="1">
      <alignment vertical="top"/>
    </xf>
    <xf numFmtId="49" fontId="76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3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9" fillId="13" borderId="14" xfId="0" applyNumberFormat="1" applyFont="1" applyFill="1" applyBorder="1" applyAlignment="1" applyProtection="1">
      <alignment horizontal="right"/>
    </xf>
    <xf numFmtId="0" fontId="78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3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0" borderId="0" xfId="62" applyFont="1" applyFill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4" fillId="7" borderId="0" xfId="36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>
      <alignment horizontal="center" vertical="center"/>
    </xf>
    <xf numFmtId="0" fontId="84" fillId="0" borderId="0" xfId="55" applyNumberFormat="1" applyFont="1" applyFill="1" applyBorder="1" applyAlignment="1" applyProtection="1">
      <alignment horizontal="center" vertical="center" wrapText="1"/>
    </xf>
    <xf numFmtId="0" fontId="84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8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0" fontId="85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8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8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8" fillId="0" borderId="0" xfId="62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6" fillId="0" borderId="0" xfId="62" applyFont="1" applyFill="1" applyAlignment="1" applyProtection="1">
      <alignment vertical="center"/>
    </xf>
    <xf numFmtId="0" fontId="87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8" fillId="0" borderId="0" xfId="62" applyNumberFormat="1" applyFont="1" applyFill="1" applyAlignment="1" applyProtection="1">
      <alignment vertical="center"/>
    </xf>
    <xf numFmtId="0" fontId="78" fillId="0" borderId="0" xfId="62" applyFont="1" applyFill="1" applyAlignment="1" applyProtection="1">
      <alignment horizontal="left" vertical="center" wrapText="1" indent="1"/>
    </xf>
    <xf numFmtId="0" fontId="76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wrapText="1" indent="1"/>
    </xf>
    <xf numFmtId="0" fontId="89" fillId="0" borderId="0" xfId="62" applyFont="1" applyFill="1" applyAlignment="1" applyProtection="1">
      <alignment horizontal="left" vertical="center" indent="1"/>
    </xf>
    <xf numFmtId="0" fontId="88" fillId="0" borderId="0" xfId="62" applyFont="1" applyFill="1" applyAlignment="1" applyProtection="1">
      <alignment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Fill="1" applyAlignment="1" applyProtection="1">
      <alignment horizontal="left" vertical="center" wrapText="1"/>
    </xf>
    <xf numFmtId="0" fontId="63" fillId="0" borderId="0" xfId="60" applyFont="1" applyAlignment="1" applyProtection="1">
      <alignment vertical="center" wrapText="1"/>
    </xf>
    <xf numFmtId="0" fontId="61" fillId="7" borderId="0" xfId="60" applyFont="1" applyFill="1" applyBorder="1" applyAlignment="1" applyProtection="1">
      <alignment vertical="center" wrapText="1"/>
    </xf>
    <xf numFmtId="0" fontId="64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left" vertical="center" wrapText="1" indent="2"/>
    </xf>
    <xf numFmtId="0" fontId="61" fillId="0" borderId="0" xfId="60" applyFont="1" applyAlignment="1" applyProtection="1">
      <alignment vertical="center" wrapText="1"/>
    </xf>
    <xf numFmtId="0" fontId="62" fillId="0" borderId="0" xfId="60" applyFont="1" applyAlignment="1" applyProtection="1">
      <alignment horizontal="center" vertical="center" wrapText="1"/>
    </xf>
    <xf numFmtId="0" fontId="61" fillId="7" borderId="0" xfId="60" applyFont="1" applyFill="1" applyBorder="1" applyAlignment="1" applyProtection="1">
      <alignment horizontal="right" vertical="center" wrapText="1" indent="1"/>
    </xf>
    <xf numFmtId="0" fontId="65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14" fontId="61" fillId="7" borderId="0" xfId="60" applyNumberFormat="1" applyFont="1" applyFill="1" applyBorder="1" applyAlignment="1" applyProtection="1">
      <alignment horizontal="left" vertical="center" wrapText="1"/>
    </xf>
    <xf numFmtId="0" fontId="62" fillId="7" borderId="0" xfId="60" applyNumberFormat="1" applyFont="1" applyFill="1" applyBorder="1" applyAlignment="1" applyProtection="1">
      <alignment horizontal="center" vertical="center" wrapText="1"/>
    </xf>
    <xf numFmtId="0" fontId="61" fillId="7" borderId="0" xfId="60" applyNumberFormat="1" applyFont="1" applyFill="1" applyBorder="1" applyAlignment="1" applyProtection="1">
      <alignment horizontal="left" vertical="center" wrapText="1" indent="1"/>
    </xf>
    <xf numFmtId="0" fontId="61" fillId="7" borderId="0" xfId="60" applyFont="1" applyFill="1" applyBorder="1" applyAlignment="1" applyProtection="1">
      <alignment horizontal="center" vertical="center" wrapText="1"/>
    </xf>
    <xf numFmtId="0" fontId="67" fillId="7" borderId="0" xfId="60" applyFont="1" applyFill="1" applyBorder="1" applyAlignment="1" applyProtection="1">
      <alignment horizontal="center" vertical="center" wrapText="1"/>
    </xf>
    <xf numFmtId="14" fontId="67" fillId="7" borderId="0" xfId="60" applyNumberFormat="1" applyFont="1" applyFill="1" applyBorder="1" applyAlignment="1" applyProtection="1">
      <alignment horizontal="center"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68" fillId="7" borderId="0" xfId="60" applyFont="1" applyFill="1" applyBorder="1" applyAlignment="1" applyProtection="1">
      <alignment vertical="center" wrapText="1"/>
    </xf>
    <xf numFmtId="0" fontId="60" fillId="0" borderId="0" xfId="60" applyNumberFormat="1" applyFont="1" applyFill="1" applyAlignment="1" applyProtection="1">
      <alignment horizontal="left"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59" fillId="0" borderId="0" xfId="60" applyFont="1" applyAlignment="1" applyProtection="1">
      <alignment vertical="center" wrapText="1"/>
    </xf>
    <xf numFmtId="0" fontId="59" fillId="0" borderId="0" xfId="60" applyFont="1" applyAlignment="1" applyProtection="1">
      <alignment horizontal="center" vertical="center" wrapText="1"/>
    </xf>
    <xf numFmtId="0" fontId="61" fillId="0" borderId="0" xfId="60" applyFont="1" applyBorder="1" applyAlignment="1" applyProtection="1">
      <alignment vertical="center" wrapText="1"/>
    </xf>
    <xf numFmtId="0" fontId="61" fillId="0" borderId="0" xfId="60" applyFont="1" applyAlignment="1" applyProtection="1">
      <alignment horizontal="right" vertical="center"/>
    </xf>
    <xf numFmtId="0" fontId="61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90" fillId="13" borderId="15" xfId="48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left" vertical="center" indent="1"/>
    </xf>
    <xf numFmtId="0" fontId="78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8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6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center" vertical="center" wrapText="1"/>
    </xf>
    <xf numFmtId="0" fontId="8" fillId="0" borderId="37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8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49" fontId="78" fillId="7" borderId="15" xfId="36" applyNumberFormat="1" applyFont="1" applyFill="1" applyBorder="1" applyAlignment="1" applyProtection="1">
      <alignment horizontal="center" vertical="center" wrapText="1"/>
    </xf>
    <xf numFmtId="0" fontId="78" fillId="7" borderId="15" xfId="36" applyNumberFormat="1" applyFont="1" applyFill="1" applyBorder="1" applyAlignment="1" applyProtection="1">
      <alignment horizontal="center" vertical="center" wrapText="1"/>
    </xf>
    <xf numFmtId="0" fontId="8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9" fillId="7" borderId="0" xfId="60" applyFont="1" applyFill="1" applyBorder="1" applyAlignment="1" applyProtection="1">
      <alignment vertical="center" wrapText="1"/>
    </xf>
    <xf numFmtId="0" fontId="70" fillId="0" borderId="0" xfId="62" applyFont="1" applyFill="1" applyAlignment="1" applyProtection="1">
      <alignment vertical="center" wrapText="1"/>
    </xf>
    <xf numFmtId="0" fontId="70" fillId="0" borderId="0" xfId="35" applyFont="1" applyFill="1" applyBorder="1" applyAlignment="1" applyProtection="1">
      <alignment vertical="center" wrapText="1"/>
    </xf>
    <xf numFmtId="0" fontId="70" fillId="0" borderId="0" xfId="63" applyFont="1" applyBorder="1" applyAlignment="1">
      <alignment vertical="center" wrapText="1"/>
    </xf>
    <xf numFmtId="0" fontId="70" fillId="0" borderId="0" xfId="57" applyFont="1" applyProtection="1"/>
    <xf numFmtId="49" fontId="71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6" fillId="0" borderId="0" xfId="62" applyFont="1" applyFill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8" fillId="0" borderId="0" xfId="0" applyNumberFormat="1" applyFont="1" applyFill="1" applyBorder="1" applyAlignment="1">
      <alignment horizontal="center" vertical="center"/>
    </xf>
    <xf numFmtId="49" fontId="72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8" fillId="0" borderId="0" xfId="48" applyNumberFormat="1" applyFont="1">
      <alignment vertical="top"/>
    </xf>
    <xf numFmtId="49" fontId="78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0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59" fillId="7" borderId="0" xfId="60" applyNumberFormat="1" applyFont="1" applyFill="1" applyBorder="1" applyAlignment="1" applyProtection="1">
      <alignment horizontal="center" vertical="center" wrapText="1"/>
    </xf>
    <xf numFmtId="0" fontId="107" fillId="0" borderId="0" xfId="60" applyFont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horizontal="left"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59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7" fillId="7" borderId="0" xfId="60" applyFont="1" applyFill="1" applyBorder="1" applyAlignment="1" applyProtection="1">
      <alignment vertical="center" wrapTex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3" fillId="9" borderId="5" xfId="31" applyNumberFormat="1" applyFill="1" applyBorder="1" applyAlignment="1" applyProtection="1">
      <alignment horizontal="left" vertical="center" wrapText="1"/>
      <protection locked="0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8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0" applyNumberFormat="1">
      <alignment vertical="top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8" fillId="0" borderId="5" xfId="3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8" fillId="0" borderId="0" xfId="0" applyFont="1">
      <alignment vertical="top"/>
    </xf>
    <xf numFmtId="0" fontId="78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8" fillId="0" borderId="0" xfId="62" applyFont="1" applyFill="1" applyBorder="1" applyAlignment="1" applyProtection="1">
      <alignment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0" fontId="35" fillId="0" borderId="0" xfId="62" applyFont="1" applyFill="1" applyBorder="1" applyAlignment="1" applyProtection="1">
      <alignment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>
      <alignment vertical="top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3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49" fontId="73" fillId="0" borderId="0" xfId="31" applyNumberFormat="1" applyBorder="1" applyAlignment="1" applyProtection="1">
      <alignment vertical="center"/>
    </xf>
    <xf numFmtId="0" fontId="20" fillId="14" borderId="39" xfId="29" applyNumberFormat="1" applyFont="1" applyFill="1" applyBorder="1" applyAlignment="1" applyProtection="1">
      <alignment horizontal="left" vertical="center" wrapText="1" indent="1"/>
    </xf>
    <xf numFmtId="0" fontId="20" fillId="14" borderId="40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49" fontId="73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6" fillId="7" borderId="0" xfId="50" applyFont="1" applyFill="1" applyBorder="1" applyAlignment="1">
      <alignment horizontal="left" wrapText="1"/>
    </xf>
    <xf numFmtId="0" fontId="20" fillId="0" borderId="0" xfId="23" applyFont="1" applyFill="1" applyBorder="1" applyAlignment="1" applyProtection="1">
      <alignment horizontal="right" vertical="top" wrapText="1" indent="1"/>
    </xf>
    <xf numFmtId="49" fontId="16" fillId="7" borderId="0" xfId="50" applyFont="1" applyFill="1" applyBorder="1" applyAlignment="1">
      <alignment horizontal="justify" vertical="justify" wrapText="1"/>
    </xf>
    <xf numFmtId="0" fontId="20" fillId="0" borderId="0" xfId="23" applyFont="1" applyFill="1" applyBorder="1" applyAlignment="1" applyProtection="1">
      <alignment horizontal="left" vertical="top" wrapText="1"/>
    </xf>
    <xf numFmtId="0" fontId="16" fillId="7" borderId="0" xfId="50" applyNumberFormat="1" applyFont="1" applyFill="1" applyBorder="1" applyAlignment="1">
      <alignment horizontal="justify"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14" fontId="8" fillId="8" borderId="16" xfId="61" applyNumberFormat="1" applyFont="1" applyFill="1" applyBorder="1" applyAlignment="1" applyProtection="1">
      <alignment horizontal="left" vertical="center" wrapText="1" indent="1"/>
    </xf>
    <xf numFmtId="14" fontId="8" fillId="8" borderId="28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8" fillId="0" borderId="20" xfId="35" applyFont="1" applyFill="1" applyBorder="1" applyAlignment="1" applyProtection="1">
      <alignment horizontal="left" vertical="center" wrapText="1" indent="1"/>
    </xf>
    <xf numFmtId="0" fontId="8" fillId="0" borderId="28" xfId="35" applyFont="1" applyFill="1" applyBorder="1" applyAlignment="1" applyProtection="1">
      <alignment horizontal="left" vertical="center" wrapText="1" indent="1"/>
    </xf>
    <xf numFmtId="0" fontId="8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8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49" fontId="8" fillId="8" borderId="16" xfId="36" applyNumberFormat="1" applyFont="1" applyFill="1" applyBorder="1" applyAlignment="1" applyProtection="1">
      <alignment horizontal="left" vertical="center" wrapText="1"/>
    </xf>
    <xf numFmtId="49" fontId="8" fillId="8" borderId="28" xfId="36" applyNumberFormat="1" applyFont="1" applyFill="1" applyBorder="1" applyAlignment="1" applyProtection="1">
      <alignment horizontal="left" vertical="center" wrapText="1"/>
    </xf>
    <xf numFmtId="49" fontId="8" fillId="8" borderId="26" xfId="36" applyNumberFormat="1" applyFon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35" fillId="0" borderId="16" xfId="0" applyNumberFormat="1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8" fillId="0" borderId="0" xfId="0" applyNumberFormat="1" applyFont="1" applyFill="1" applyBorder="1" applyAlignment="1">
      <alignment horizontal="center" vertical="center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0" fontId="35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8" fillId="8" borderId="41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78" fillId="0" borderId="0" xfId="55" applyFont="1" applyFill="1" applyBorder="1" applyAlignment="1" applyProtection="1">
      <alignment horizontal="right" vertical="center" wrapText="1"/>
    </xf>
    <xf numFmtId="0" fontId="78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78" fillId="0" borderId="0" xfId="62" applyFont="1" applyFill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20" fillId="0" borderId="15" xfId="63" applyFont="1" applyBorder="1" applyAlignment="1">
      <alignment horizontal="left" vertical="center" wrapText="1" inden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39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8" borderId="41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43" xfId="61" applyNumberFormat="1" applyFont="1" applyFill="1" applyBorder="1" applyAlignment="1" applyProtection="1">
      <alignment horizontal="center" vertical="center" wrapText="1"/>
    </xf>
    <xf numFmtId="49" fontId="8" fillId="11" borderId="44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2" borderId="5" xfId="53" applyFont="1" applyFill="1" applyBorder="1" applyAlignment="1" applyProtection="1">
      <alignment horizontal="center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49" fontId="8" fillId="11" borderId="37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28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1" xfId="133" builtinId="30" hidden="1"/>
    <cellStyle name="20% - Акцент1" xfId="178" builtinId="30" hidden="1"/>
    <cellStyle name="20% - Акцент1" xfId="213" builtinId="30" hidden="1"/>
    <cellStyle name="20% - Акцент1" xfId="255" builtinId="30" hidden="1"/>
    <cellStyle name="20% - Акцент2" xfId="85" builtinId="34" hidden="1"/>
    <cellStyle name="20% - Акцент2" xfId="137" builtinId="34" hidden="1"/>
    <cellStyle name="20% - Акцент2" xfId="182" builtinId="34" hidden="1"/>
    <cellStyle name="20% - Акцент2" xfId="217" builtinId="34" hidden="1"/>
    <cellStyle name="20% - Акцент2" xfId="259" builtinId="34" hidden="1"/>
    <cellStyle name="20% - Акцент3" xfId="89" builtinId="38" hidden="1"/>
    <cellStyle name="20% - Акцент3" xfId="141" builtinId="38" hidden="1"/>
    <cellStyle name="20% - Акцент3" xfId="186" builtinId="38" hidden="1"/>
    <cellStyle name="20% - Акцент3" xfId="221" builtinId="38" hidden="1"/>
    <cellStyle name="20% - Акцент3" xfId="263" builtinId="38" hidden="1"/>
    <cellStyle name="20% - Акцент4" xfId="93" builtinId="42" hidden="1"/>
    <cellStyle name="20% - Акцент4" xfId="145" builtinId="42" hidden="1"/>
    <cellStyle name="20% - Акцент4" xfId="190" builtinId="42" hidden="1"/>
    <cellStyle name="20% - Акцент4" xfId="225" builtinId="42" hidden="1"/>
    <cellStyle name="20% - Акцент4" xfId="267" builtinId="42" hidden="1"/>
    <cellStyle name="20% - Акцент5" xfId="97" builtinId="46" hidden="1"/>
    <cellStyle name="20% - Акцент5" xfId="149" builtinId="46" hidden="1"/>
    <cellStyle name="20% - Акцент5" xfId="194" builtinId="46" hidden="1"/>
    <cellStyle name="20% - Акцент5" xfId="229" builtinId="46" hidden="1"/>
    <cellStyle name="20% - Акцент5" xfId="271" builtinId="46" hidden="1"/>
    <cellStyle name="20% - Акцент6" xfId="101" builtinId="50" hidden="1"/>
    <cellStyle name="20% - Акцент6" xfId="153" builtinId="50" hidden="1"/>
    <cellStyle name="20% - Акцент6" xfId="198" builtinId="50" hidden="1"/>
    <cellStyle name="20% - Акцент6" xfId="233" builtinId="50" hidden="1"/>
    <cellStyle name="20% - Акцент6" xfId="275" builtinId="50" hidden="1"/>
    <cellStyle name="40% - Акцент1" xfId="82" builtinId="31" hidden="1"/>
    <cellStyle name="40% - Акцент1" xfId="134" builtinId="31" hidden="1"/>
    <cellStyle name="40% - Акцент1" xfId="179" builtinId="31" hidden="1"/>
    <cellStyle name="40% - Акцент1" xfId="214" builtinId="31" hidden="1"/>
    <cellStyle name="40% - Акцент1" xfId="256" builtinId="31" hidden="1"/>
    <cellStyle name="40% - Акцент2" xfId="86" builtinId="35" hidden="1"/>
    <cellStyle name="40% - Акцент2" xfId="138" builtinId="35" hidden="1"/>
    <cellStyle name="40% - Акцент2" xfId="183" builtinId="35" hidden="1"/>
    <cellStyle name="40% - Акцент2" xfId="218" builtinId="35" hidden="1"/>
    <cellStyle name="40% - Акцент2" xfId="260" builtinId="35" hidden="1"/>
    <cellStyle name="40% - Акцент3" xfId="90" builtinId="39" hidden="1"/>
    <cellStyle name="40% - Акцент3" xfId="142" builtinId="39" hidden="1"/>
    <cellStyle name="40% - Акцент3" xfId="187" builtinId="39" hidden="1"/>
    <cellStyle name="40% - Акцент3" xfId="222" builtinId="39" hidden="1"/>
    <cellStyle name="40% - Акцент3" xfId="264" builtinId="39" hidden="1"/>
    <cellStyle name="40% - Акцент4" xfId="94" builtinId="43" hidden="1"/>
    <cellStyle name="40% - Акцент4" xfId="146" builtinId="43" hidden="1"/>
    <cellStyle name="40% - Акцент4" xfId="191" builtinId="43" hidden="1"/>
    <cellStyle name="40% - Акцент4" xfId="226" builtinId="43" hidden="1"/>
    <cellStyle name="40% - Акцент4" xfId="268" builtinId="43" hidden="1"/>
    <cellStyle name="40% - Акцент5" xfId="98" builtinId="47" hidden="1"/>
    <cellStyle name="40% - Акцент5" xfId="150" builtinId="47" hidden="1"/>
    <cellStyle name="40% - Акцент5" xfId="195" builtinId="47" hidden="1"/>
    <cellStyle name="40% - Акцент5" xfId="230" builtinId="47" hidden="1"/>
    <cellStyle name="40% - Акцент5" xfId="272" builtinId="47" hidden="1"/>
    <cellStyle name="40% - Акцент6" xfId="102" builtinId="51" hidden="1"/>
    <cellStyle name="40% - Акцент6" xfId="154" builtinId="51" hidden="1"/>
    <cellStyle name="40% - Акцент6" xfId="199" builtinId="51" hidden="1"/>
    <cellStyle name="40% - Акцент6" xfId="234" builtinId="51" hidden="1"/>
    <cellStyle name="40% - Акцент6" xfId="276" builtinId="51" hidden="1"/>
    <cellStyle name="60% - Акцент1" xfId="83" builtinId="32" hidden="1"/>
    <cellStyle name="60% - Акцент1" xfId="135" builtinId="32" hidden="1"/>
    <cellStyle name="60% - Акцент1" xfId="180" builtinId="32" hidden="1"/>
    <cellStyle name="60% - Акцент1" xfId="215" builtinId="32" hidden="1"/>
    <cellStyle name="60% - Акцент1" xfId="257" builtinId="32" hidden="1"/>
    <cellStyle name="60% - Акцент2" xfId="87" builtinId="36" hidden="1"/>
    <cellStyle name="60% - Акцент2" xfId="139" builtinId="36" hidden="1"/>
    <cellStyle name="60% - Акцент2" xfId="184" builtinId="36" hidden="1"/>
    <cellStyle name="60% - Акцент2" xfId="219" builtinId="36" hidden="1"/>
    <cellStyle name="60% - Акцент2" xfId="261" builtinId="36" hidden="1"/>
    <cellStyle name="60% - Акцент3" xfId="91" builtinId="40" hidden="1"/>
    <cellStyle name="60% - Акцент3" xfId="143" builtinId="40" hidden="1"/>
    <cellStyle name="60% - Акцент3" xfId="188" builtinId="40" hidden="1"/>
    <cellStyle name="60% - Акцент3" xfId="223" builtinId="40" hidden="1"/>
    <cellStyle name="60% - Акцент3" xfId="265" builtinId="40" hidden="1"/>
    <cellStyle name="60% - Акцент4" xfId="95" builtinId="44" hidden="1"/>
    <cellStyle name="60% - Акцент4" xfId="147" builtinId="44" hidden="1"/>
    <cellStyle name="60% - Акцент4" xfId="192" builtinId="44" hidden="1"/>
    <cellStyle name="60% - Акцент4" xfId="227" builtinId="44" hidden="1"/>
    <cellStyle name="60% - Акцент4" xfId="269" builtinId="44" hidden="1"/>
    <cellStyle name="60% - Акцент5" xfId="99" builtinId="48" hidden="1"/>
    <cellStyle name="60% - Акцент5" xfId="151" builtinId="48" hidden="1"/>
    <cellStyle name="60% - Акцент5" xfId="196" builtinId="48" hidden="1"/>
    <cellStyle name="60% - Акцент5" xfId="231" builtinId="48" hidden="1"/>
    <cellStyle name="60% - Акцент5" xfId="273" builtinId="48" hidden="1"/>
    <cellStyle name="60% - Акцент6" xfId="103" builtinId="52" hidden="1"/>
    <cellStyle name="60% - Акцент6" xfId="155" builtinId="52" hidden="1"/>
    <cellStyle name="60% - Акцент6" xfId="200" builtinId="52" hidden="1"/>
    <cellStyle name="60% - Акцент6" xfId="235" builtinId="52" hidden="1"/>
    <cellStyle name="60% - Акцент6" xfId="277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1" xfId="132" builtinId="29" hidden="1"/>
    <cellStyle name="Акцент1" xfId="177" builtinId="29" hidden="1"/>
    <cellStyle name="Акцент1" xfId="212" builtinId="29" hidden="1"/>
    <cellStyle name="Акцент1" xfId="254" builtinId="29" hidden="1"/>
    <cellStyle name="Акцент2" xfId="84" builtinId="33" hidden="1"/>
    <cellStyle name="Акцент2" xfId="136" builtinId="33" hidden="1"/>
    <cellStyle name="Акцент2" xfId="181" builtinId="33" hidden="1"/>
    <cellStyle name="Акцент2" xfId="216" builtinId="33" hidden="1"/>
    <cellStyle name="Акцент2" xfId="258" builtinId="33" hidden="1"/>
    <cellStyle name="Акцент3" xfId="88" builtinId="37" hidden="1"/>
    <cellStyle name="Акцент3" xfId="140" builtinId="37" hidden="1"/>
    <cellStyle name="Акцент3" xfId="185" builtinId="37" hidden="1"/>
    <cellStyle name="Акцент3" xfId="220" builtinId="37" hidden="1"/>
    <cellStyle name="Акцент3" xfId="262" builtinId="37" hidden="1"/>
    <cellStyle name="Акцент4" xfId="92" builtinId="41" hidden="1"/>
    <cellStyle name="Акцент4" xfId="144" builtinId="41" hidden="1"/>
    <cellStyle name="Акцент4" xfId="189" builtinId="41" hidden="1"/>
    <cellStyle name="Акцент4" xfId="224" builtinId="41" hidden="1"/>
    <cellStyle name="Акцент4" xfId="266" builtinId="41" hidden="1"/>
    <cellStyle name="Акцент5" xfId="96" builtinId="45" hidden="1"/>
    <cellStyle name="Акцент5" xfId="148" builtinId="45" hidden="1"/>
    <cellStyle name="Акцент5" xfId="193" builtinId="45" hidden="1"/>
    <cellStyle name="Акцент5" xfId="228" builtinId="45" hidden="1"/>
    <cellStyle name="Акцент5" xfId="270" builtinId="45" hidden="1"/>
    <cellStyle name="Акцент6" xfId="100" builtinId="49" hidden="1"/>
    <cellStyle name="Акцент6" xfId="152" builtinId="49" hidden="1"/>
    <cellStyle name="Акцент6" xfId="197" builtinId="49" hidden="1"/>
    <cellStyle name="Акцент6" xfId="232" builtinId="49" hidden="1"/>
    <cellStyle name="Акцент6" xfId="274" builtinId="49" hidden="1"/>
    <cellStyle name="Ввод " xfId="30" builtinId="20" customBuiltin="1"/>
    <cellStyle name="Вывод" xfId="72" builtinId="21" hidden="1"/>
    <cellStyle name="Вывод" xfId="124" builtinId="21" hidden="1"/>
    <cellStyle name="Вывод" xfId="169" builtinId="21" hidden="1"/>
    <cellStyle name="Вывод" xfId="204" builtinId="21" hidden="1"/>
    <cellStyle name="Вывод" xfId="246" builtinId="21" hidden="1"/>
    <cellStyle name="Вычисление" xfId="73" builtinId="22" hidden="1"/>
    <cellStyle name="Вычисление" xfId="125" builtinId="22" hidden="1"/>
    <cellStyle name="Вычисление" xfId="170" builtinId="22" hidden="1"/>
    <cellStyle name="Вычисление" xfId="205" builtinId="22" hidden="1"/>
    <cellStyle name="Вычисление" xfId="247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1" xfId="117" builtinId="16" hidden="1"/>
    <cellStyle name="Заголовок 1" xfId="162" builtinId="16" hidden="1"/>
    <cellStyle name="Заголовок 1" xfId="112" builtinId="16" hidden="1"/>
    <cellStyle name="Заголовок 1" xfId="239" builtinId="16" hidden="1"/>
    <cellStyle name="Заголовок 2" xfId="66" builtinId="17" hidden="1"/>
    <cellStyle name="Заголовок 2" xfId="118" builtinId="17" hidden="1"/>
    <cellStyle name="Заголовок 2" xfId="163" builtinId="17" hidden="1"/>
    <cellStyle name="Заголовок 2" xfId="113" builtinId="17" hidden="1"/>
    <cellStyle name="Заголовок 2" xfId="240" builtinId="17" hidden="1"/>
    <cellStyle name="Заголовок 3" xfId="67" builtinId="18" hidden="1"/>
    <cellStyle name="Заголовок 3" xfId="119" builtinId="18" hidden="1"/>
    <cellStyle name="Заголовок 3" xfId="164" builtinId="18" hidden="1"/>
    <cellStyle name="Заголовок 3" xfId="114" builtinId="18" hidden="1"/>
    <cellStyle name="Заголовок 3" xfId="241" builtinId="18" hidden="1"/>
    <cellStyle name="Заголовок 4" xfId="68" builtinId="19" hidden="1"/>
    <cellStyle name="Заголовок 4" xfId="120" builtinId="19" hidden="1"/>
    <cellStyle name="Заголовок 4" xfId="165" builtinId="19" hidden="1"/>
    <cellStyle name="Заголовок 4" xfId="115" builtinId="19" hidden="1"/>
    <cellStyle name="Заголовок 4" xfId="242" builtinId="19" hidden="1"/>
    <cellStyle name="ЗаголовокСтолбца" xfId="36"/>
    <cellStyle name="Значение" xfId="37"/>
    <cellStyle name="Итог" xfId="79" builtinId="25" hidden="1"/>
    <cellStyle name="Итог" xfId="131" builtinId="25" hidden="1"/>
    <cellStyle name="Итог" xfId="176" builtinId="25" hidden="1"/>
    <cellStyle name="Итог" xfId="211" builtinId="25" hidden="1"/>
    <cellStyle name="Итог" xfId="253" builtinId="25" hidden="1"/>
    <cellStyle name="Контрольная ячейка" xfId="75" builtinId="23" hidden="1"/>
    <cellStyle name="Контрольная ячейка" xfId="127" builtinId="23" hidden="1"/>
    <cellStyle name="Контрольная ячейка" xfId="172" builtinId="23" hidden="1"/>
    <cellStyle name="Контрольная ячейка" xfId="207" builtinId="23" hidden="1"/>
    <cellStyle name="Контрольная ячейка" xfId="249" builtinId="23" hidden="1"/>
    <cellStyle name="Название" xfId="64" builtinId="15" hidden="1"/>
    <cellStyle name="Название" xfId="116" builtinId="15" hidden="1"/>
    <cellStyle name="Название" xfId="161" builtinId="15" hidden="1"/>
    <cellStyle name="Название" xfId="111" builtinId="15" hidden="1"/>
    <cellStyle name="Название" xfId="238" builtinId="15" hidden="1"/>
    <cellStyle name="Нейтральный" xfId="71" builtinId="28" hidden="1"/>
    <cellStyle name="Нейтральный" xfId="123" builtinId="28" hidden="1"/>
    <cellStyle name="Нейтральный" xfId="168" builtinId="28" hidden="1"/>
    <cellStyle name="Нейтральный" xfId="203" builtinId="28" hidden="1"/>
    <cellStyle name="Нейтральный" xfId="245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2 3 2" xfId="156"/>
    <cellStyle name="Обычный 12 3 3" xfId="278"/>
    <cellStyle name="Обычный 12 4" xfId="109"/>
    <cellStyle name="Обычный 12 5" xfId="236"/>
    <cellStyle name="Обычный 14" xfId="41"/>
    <cellStyle name="Обычный 14 2" xfId="106"/>
    <cellStyle name="Обычный 14 2 2" xfId="158"/>
    <cellStyle name="Обычный 14 2 3" xfId="280"/>
    <cellStyle name="Обычный 14 3" xfId="107"/>
    <cellStyle name="Обычный 14 3 2" xfId="159"/>
    <cellStyle name="Обычный 14 3 3" xfId="281"/>
    <cellStyle name="Обычный 14 4" xfId="108"/>
    <cellStyle name="Обычный 14 4 2" xfId="160"/>
    <cellStyle name="Обычный 14 4 3" xfId="282"/>
    <cellStyle name="Обычный 14 5" xfId="105"/>
    <cellStyle name="Обычный 14 5 2" xfId="157"/>
    <cellStyle name="Обычный 14 5 3" xfId="279"/>
    <cellStyle name="Обычный 14 6" xfId="110"/>
    <cellStyle name="Обычный 14 7" xfId="237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лохой" xfId="122" builtinId="27" hidden="1"/>
    <cellStyle name="Плохой" xfId="167" builtinId="27" hidden="1"/>
    <cellStyle name="Плохой" xfId="202" builtinId="27" hidden="1"/>
    <cellStyle name="Плохой" xfId="244" builtinId="27" hidden="1"/>
    <cellStyle name="Пояснение" xfId="78" builtinId="53" hidden="1"/>
    <cellStyle name="Пояснение" xfId="130" builtinId="53" hidden="1"/>
    <cellStyle name="Пояснение" xfId="175" builtinId="53" hidden="1"/>
    <cellStyle name="Пояснение" xfId="210" builtinId="53" hidden="1"/>
    <cellStyle name="Пояснение" xfId="252" builtinId="53" hidden="1"/>
    <cellStyle name="Примечание" xfId="77" builtinId="10" hidden="1"/>
    <cellStyle name="Примечание" xfId="129" builtinId="10" hidden="1"/>
    <cellStyle name="Примечание" xfId="174" builtinId="10" hidden="1"/>
    <cellStyle name="Примечание" xfId="209" builtinId="10" hidden="1"/>
    <cellStyle name="Примечание" xfId="251" builtinId="10" hidden="1"/>
    <cellStyle name="Связанная ячейка" xfId="74" builtinId="24" hidden="1"/>
    <cellStyle name="Связанная ячейка" xfId="126" builtinId="24" hidden="1"/>
    <cellStyle name="Связанная ячейка" xfId="171" builtinId="24" hidden="1"/>
    <cellStyle name="Связанная ячейка" xfId="206" builtinId="24" hidden="1"/>
    <cellStyle name="Связанная ячейка" xfId="248" builtinId="24" hidden="1"/>
    <cellStyle name="Текст предупреждения" xfId="76" builtinId="11" hidden="1"/>
    <cellStyle name="Текст предупреждения" xfId="128" builtinId="11" hidden="1"/>
    <cellStyle name="Текст предупреждения" xfId="173" builtinId="11" hidden="1"/>
    <cellStyle name="Текст предупреждения" xfId="208" builtinId="11" hidden="1"/>
    <cellStyle name="Текст предупреждения" xfId="250" builtinId="11" hidden="1"/>
    <cellStyle name="Хороший" xfId="69" builtinId="26" hidden="1"/>
    <cellStyle name="Хороший" xfId="121" builtinId="26" hidden="1"/>
    <cellStyle name="Хороший" xfId="166" builtinId="26" hidden="1"/>
    <cellStyle name="Хороший" xfId="201" builtinId="26" hidden="1"/>
    <cellStyle name="Хороший" xfId="243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xmlns="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xmlns="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xmlns="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xmlns="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xmlns="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xmlns="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xmlns="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xmlns="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xmlns="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xmlns="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xmlns="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xmlns="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xmlns="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xmlns="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xmlns="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xmlns="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xmlns="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xmlns="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xmlns="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xmlns="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xmlns="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xmlns="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xmlns="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xmlns="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xmlns="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xmlns="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xmlns="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xmlns="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42</xdr:row>
      <xdr:rowOff>2</xdr:rowOff>
    </xdr:from>
    <xdr:to>
      <xdr:col>4</xdr:col>
      <xdr:colOff>3343276</xdr:colOff>
      <xdr:row>43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xmlns="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xmlns="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xmlns="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xmlns="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xmlns="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7981950" y="38576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xmlns="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xmlns="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xmlns="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xmlns="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xmlns="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xmlns="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xmlns="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xmlns="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xmlns="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xmlns="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xmlns="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26</xdr:row>
      <xdr:rowOff>0</xdr:rowOff>
    </xdr:from>
    <xdr:to>
      <xdr:col>21</xdr:col>
      <xdr:colOff>228600</xdr:colOff>
      <xdr:row>26</xdr:row>
      <xdr:rowOff>190500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xmlns="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7981950" y="53149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xmlns="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xmlns="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xmlns="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xmlns="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xmlns="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54</xdr:row>
      <xdr:rowOff>0</xdr:rowOff>
    </xdr:from>
    <xdr:to>
      <xdr:col>21</xdr:col>
      <xdr:colOff>228600</xdr:colOff>
      <xdr:row>54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xmlns="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7981950" y="13296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xmlns="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xmlns="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xmlns="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xmlns="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79438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xmlns="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xmlns="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xmlns="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xmlns="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xmlns="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xmlns="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xmlns="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xmlns="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xmlns="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xmlns="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xmlns="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xmlns="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xmlns="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xmlns="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xmlns="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xmlns="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xmlns="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xmlns="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xmlns="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xmlns="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xmlns="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xmlns="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xmlns="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xmlns="" id="{00000000-0008-0000-36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xmlns="" id="{00000000-0008-0000-36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xmlns="" id="{00000000-0008-0000-36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25" t="str">
        <f>"Код отчёта: " &amp; GetCode()</f>
        <v>Код отчёта: FAS.JKH.OPEN.INFO.PRICE.HVS</v>
      </c>
      <c r="C2" s="725"/>
      <c r="D2" s="725"/>
      <c r="E2" s="725"/>
      <c r="F2" s="725"/>
      <c r="G2" s="725"/>
      <c r="Q2" s="356"/>
      <c r="R2" s="356"/>
      <c r="S2" s="356"/>
      <c r="T2" s="356"/>
      <c r="U2" s="356"/>
      <c r="V2" s="356"/>
      <c r="W2" s="356"/>
    </row>
    <row r="3" spans="1:27" ht="18" customHeight="1">
      <c r="B3" s="726" t="str">
        <f>"Версия " &amp; GetVersion()</f>
        <v>Версия 1.0.2</v>
      </c>
      <c r="C3" s="72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30" t="s">
        <v>495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27" t="s">
        <v>672</v>
      </c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58"/>
    </row>
    <row r="8" spans="1:27" ht="15" customHeight="1">
      <c r="A8" s="42"/>
      <c r="B8" s="77"/>
      <c r="C8" s="76"/>
      <c r="D8" s="59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58"/>
    </row>
    <row r="9" spans="1:27" ht="15" customHeight="1">
      <c r="A9" s="42"/>
      <c r="B9" s="77"/>
      <c r="C9" s="76"/>
      <c r="D9" s="59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58"/>
    </row>
    <row r="10" spans="1:27" ht="10.5" customHeight="1">
      <c r="A10" s="42"/>
      <c r="B10" s="77"/>
      <c r="C10" s="76"/>
      <c r="D10" s="59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58"/>
    </row>
    <row r="11" spans="1:27" ht="27" customHeight="1">
      <c r="A11" s="42"/>
      <c r="B11" s="77"/>
      <c r="C11" s="76"/>
      <c r="D11" s="59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58"/>
    </row>
    <row r="12" spans="1:27" ht="12" customHeight="1">
      <c r="A12" s="42"/>
      <c r="B12" s="77"/>
      <c r="C12" s="76"/>
      <c r="D12" s="59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58"/>
    </row>
    <row r="13" spans="1:27" ht="38.25" customHeight="1">
      <c r="A13" s="42"/>
      <c r="B13" s="77"/>
      <c r="C13" s="76"/>
      <c r="D13" s="59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"/>
    </row>
    <row r="14" spans="1:27" ht="15" customHeight="1">
      <c r="A14" s="42"/>
      <c r="B14" s="77"/>
      <c r="C14" s="76"/>
      <c r="D14" s="59"/>
      <c r="E14" s="727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58"/>
    </row>
    <row r="15" spans="1:27" ht="15">
      <c r="A15" s="42"/>
      <c r="B15" s="77"/>
      <c r="C15" s="76"/>
      <c r="D15" s="59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58"/>
    </row>
    <row r="16" spans="1:27" ht="15">
      <c r="A16" s="42"/>
      <c r="B16" s="77"/>
      <c r="C16" s="76"/>
      <c r="D16" s="59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58"/>
    </row>
    <row r="17" spans="1:25" ht="15" customHeight="1">
      <c r="A17" s="42"/>
      <c r="B17" s="77"/>
      <c r="C17" s="76"/>
      <c r="D17" s="59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58"/>
    </row>
    <row r="18" spans="1:25" ht="15">
      <c r="A18" s="42"/>
      <c r="B18" s="77"/>
      <c r="C18" s="76"/>
      <c r="D18" s="59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58"/>
    </row>
    <row r="19" spans="1:25" ht="59.25" customHeight="1">
      <c r="A19" s="42"/>
      <c r="B19" s="77"/>
      <c r="C19" s="76"/>
      <c r="D19" s="65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33" t="s">
        <v>257</v>
      </c>
      <c r="G21" s="734"/>
      <c r="H21" s="734"/>
      <c r="I21" s="734"/>
      <c r="J21" s="734"/>
      <c r="K21" s="734"/>
      <c r="L21" s="734"/>
      <c r="M21" s="734"/>
      <c r="N21" s="59"/>
      <c r="O21" s="70" t="s">
        <v>240</v>
      </c>
      <c r="P21" s="735" t="s">
        <v>241</v>
      </c>
      <c r="Q21" s="736"/>
      <c r="R21" s="736"/>
      <c r="S21" s="736"/>
      <c r="T21" s="736"/>
      <c r="U21" s="736"/>
      <c r="V21" s="736"/>
      <c r="W21" s="736"/>
      <c r="X21" s="73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33" t="s">
        <v>243</v>
      </c>
      <c r="G22" s="734"/>
      <c r="H22" s="734"/>
      <c r="I22" s="734"/>
      <c r="J22" s="734"/>
      <c r="K22" s="734"/>
      <c r="L22" s="734"/>
      <c r="M22" s="734"/>
      <c r="N22" s="59"/>
      <c r="O22" s="73" t="s">
        <v>240</v>
      </c>
      <c r="P22" s="735" t="s">
        <v>670</v>
      </c>
      <c r="Q22" s="736"/>
      <c r="R22" s="736"/>
      <c r="S22" s="736"/>
      <c r="T22" s="736"/>
      <c r="U22" s="736"/>
      <c r="V22" s="736"/>
      <c r="W22" s="736"/>
      <c r="X22" s="73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28"/>
      <c r="Q23" s="728"/>
      <c r="R23" s="728"/>
      <c r="S23" s="728"/>
      <c r="T23" s="728"/>
      <c r="U23" s="728"/>
      <c r="V23" s="728"/>
      <c r="W23" s="72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32" t="s">
        <v>442</v>
      </c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732"/>
      <c r="R35" s="732"/>
      <c r="S35" s="732"/>
      <c r="T35" s="732"/>
      <c r="U35" s="732"/>
      <c r="V35" s="732"/>
      <c r="W35" s="732"/>
      <c r="X35" s="732"/>
      <c r="Y35" s="58"/>
    </row>
    <row r="36" spans="1:25" ht="38.25" hidden="1" customHeight="1">
      <c r="A36" s="42"/>
      <c r="B36" s="77"/>
      <c r="C36" s="76"/>
      <c r="D36" s="60"/>
      <c r="E36" s="732"/>
      <c r="F36" s="732"/>
      <c r="G36" s="732"/>
      <c r="H36" s="732"/>
      <c r="I36" s="732"/>
      <c r="J36" s="732"/>
      <c r="K36" s="732"/>
      <c r="L36" s="732"/>
      <c r="M36" s="732"/>
      <c r="N36" s="732"/>
      <c r="O36" s="732"/>
      <c r="P36" s="732"/>
      <c r="Q36" s="732"/>
      <c r="R36" s="732"/>
      <c r="S36" s="732"/>
      <c r="T36" s="732"/>
      <c r="U36" s="732"/>
      <c r="V36" s="732"/>
      <c r="W36" s="732"/>
      <c r="X36" s="732"/>
      <c r="Y36" s="58"/>
    </row>
    <row r="37" spans="1:25" ht="9.75" hidden="1" customHeight="1">
      <c r="A37" s="42"/>
      <c r="B37" s="77"/>
      <c r="C37" s="76"/>
      <c r="D37" s="60"/>
      <c r="E37" s="732"/>
      <c r="F37" s="732"/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2"/>
      <c r="R37" s="732"/>
      <c r="S37" s="732"/>
      <c r="T37" s="732"/>
      <c r="U37" s="732"/>
      <c r="V37" s="732"/>
      <c r="W37" s="732"/>
      <c r="X37" s="732"/>
      <c r="Y37" s="58"/>
    </row>
    <row r="38" spans="1:25" ht="51" hidden="1" customHeight="1">
      <c r="A38" s="42"/>
      <c r="B38" s="77"/>
      <c r="C38" s="76"/>
      <c r="D38" s="60"/>
      <c r="E38" s="732"/>
      <c r="F38" s="732"/>
      <c r="G38" s="732"/>
      <c r="H38" s="732"/>
      <c r="I38" s="732"/>
      <c r="J38" s="732"/>
      <c r="K38" s="732"/>
      <c r="L38" s="732"/>
      <c r="M38" s="732"/>
      <c r="N38" s="732"/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58"/>
    </row>
    <row r="39" spans="1:25" ht="15" hidden="1" customHeight="1">
      <c r="A39" s="42"/>
      <c r="B39" s="77"/>
      <c r="C39" s="76"/>
      <c r="D39" s="60"/>
      <c r="E39" s="732"/>
      <c r="F39" s="732"/>
      <c r="G39" s="732"/>
      <c r="H39" s="732"/>
      <c r="I39" s="732"/>
      <c r="J39" s="732"/>
      <c r="K39" s="732"/>
      <c r="L39" s="732"/>
      <c r="M39" s="732"/>
      <c r="N39" s="732"/>
      <c r="O39" s="732"/>
      <c r="P39" s="732"/>
      <c r="Q39" s="732"/>
      <c r="R39" s="732"/>
      <c r="S39" s="732"/>
      <c r="T39" s="732"/>
      <c r="U39" s="732"/>
      <c r="V39" s="732"/>
      <c r="W39" s="732"/>
      <c r="X39" s="732"/>
      <c r="Y39" s="58"/>
    </row>
    <row r="40" spans="1:25" ht="12" hidden="1" customHeight="1">
      <c r="A40" s="42"/>
      <c r="B40" s="77"/>
      <c r="C40" s="76"/>
      <c r="D40" s="60"/>
      <c r="E40" s="737"/>
      <c r="F40" s="738"/>
      <c r="G40" s="738"/>
      <c r="H40" s="738"/>
      <c r="I40" s="738"/>
      <c r="J40" s="738"/>
      <c r="K40" s="738"/>
      <c r="L40" s="738"/>
      <c r="M40" s="738"/>
      <c r="N40" s="738"/>
      <c r="O40" s="738"/>
      <c r="P40" s="738"/>
      <c r="Q40" s="738"/>
      <c r="R40" s="738"/>
      <c r="S40" s="738"/>
      <c r="T40" s="738"/>
      <c r="U40" s="738"/>
      <c r="V40" s="738"/>
      <c r="W40" s="738"/>
      <c r="X40" s="738"/>
      <c r="Y40" s="58"/>
    </row>
    <row r="41" spans="1:25" ht="38.25" hidden="1" customHeight="1">
      <c r="A41" s="42"/>
      <c r="B41" s="77"/>
      <c r="C41" s="76"/>
      <c r="D41" s="60"/>
      <c r="E41" s="732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58"/>
    </row>
    <row r="42" spans="1:25" ht="15" hidden="1">
      <c r="A42" s="42"/>
      <c r="B42" s="77"/>
      <c r="C42" s="76"/>
      <c r="D42" s="60"/>
      <c r="E42" s="732"/>
      <c r="F42" s="732"/>
      <c r="G42" s="732"/>
      <c r="H42" s="732"/>
      <c r="I42" s="732"/>
      <c r="J42" s="732"/>
      <c r="K42" s="732"/>
      <c r="L42" s="732"/>
      <c r="M42" s="732"/>
      <c r="N42" s="732"/>
      <c r="O42" s="732"/>
      <c r="P42" s="732"/>
      <c r="Q42" s="732"/>
      <c r="R42" s="732"/>
      <c r="S42" s="732"/>
      <c r="T42" s="732"/>
      <c r="U42" s="732"/>
      <c r="V42" s="732"/>
      <c r="W42" s="732"/>
      <c r="X42" s="732"/>
      <c r="Y42" s="58"/>
    </row>
    <row r="43" spans="1:25" ht="15" hidden="1">
      <c r="A43" s="42"/>
      <c r="B43" s="77"/>
      <c r="C43" s="76"/>
      <c r="D43" s="60"/>
      <c r="E43" s="732"/>
      <c r="F43" s="732"/>
      <c r="G43" s="732"/>
      <c r="H43" s="732"/>
      <c r="I43" s="732"/>
      <c r="J43" s="732"/>
      <c r="K43" s="732"/>
      <c r="L43" s="732"/>
      <c r="M43" s="732"/>
      <c r="N43" s="732"/>
      <c r="O43" s="732"/>
      <c r="P43" s="732"/>
      <c r="Q43" s="732"/>
      <c r="R43" s="732"/>
      <c r="S43" s="732"/>
      <c r="T43" s="732"/>
      <c r="U43" s="732"/>
      <c r="V43" s="732"/>
      <c r="W43" s="732"/>
      <c r="X43" s="732"/>
      <c r="Y43" s="58"/>
    </row>
    <row r="44" spans="1:25" ht="33.75" hidden="1" customHeight="1">
      <c r="A44" s="42"/>
      <c r="B44" s="77"/>
      <c r="C44" s="76"/>
      <c r="D44" s="65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2"/>
      <c r="P44" s="732"/>
      <c r="Q44" s="732"/>
      <c r="R44" s="732"/>
      <c r="S44" s="732"/>
      <c r="T44" s="732"/>
      <c r="U44" s="732"/>
      <c r="V44" s="732"/>
      <c r="W44" s="732"/>
      <c r="X44" s="732"/>
      <c r="Y44" s="58"/>
    </row>
    <row r="45" spans="1:25" ht="15" hidden="1">
      <c r="A45" s="42"/>
      <c r="B45" s="77"/>
      <c r="C45" s="76"/>
      <c r="D45" s="65"/>
      <c r="E45" s="732"/>
      <c r="F45" s="732"/>
      <c r="G45" s="732"/>
      <c r="H45" s="732"/>
      <c r="I45" s="732"/>
      <c r="J45" s="732"/>
      <c r="K45" s="732"/>
      <c r="L45" s="732"/>
      <c r="M45" s="732"/>
      <c r="N45" s="732"/>
      <c r="O45" s="732"/>
      <c r="P45" s="732"/>
      <c r="Q45" s="732"/>
      <c r="R45" s="732"/>
      <c r="S45" s="732"/>
      <c r="T45" s="732"/>
      <c r="U45" s="732"/>
      <c r="V45" s="732"/>
      <c r="W45" s="732"/>
      <c r="X45" s="732"/>
      <c r="Y45" s="58"/>
    </row>
    <row r="46" spans="1:25" ht="24" hidden="1" customHeight="1">
      <c r="A46" s="42"/>
      <c r="B46" s="77"/>
      <c r="C46" s="76"/>
      <c r="D46" s="60"/>
      <c r="E46" s="743" t="s">
        <v>239</v>
      </c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3"/>
      <c r="Y46" s="58"/>
    </row>
    <row r="47" spans="1:25" ht="37.5" hidden="1" customHeight="1">
      <c r="A47" s="42"/>
      <c r="B47" s="77"/>
      <c r="C47" s="76"/>
      <c r="D47" s="60"/>
      <c r="E47" s="743"/>
      <c r="F47" s="743"/>
      <c r="G47" s="743"/>
      <c r="H47" s="743"/>
      <c r="I47" s="743"/>
      <c r="J47" s="743"/>
      <c r="K47" s="743"/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58"/>
    </row>
    <row r="48" spans="1:25" ht="24" hidden="1" customHeight="1">
      <c r="A48" s="42"/>
      <c r="B48" s="77"/>
      <c r="C48" s="76"/>
      <c r="D48" s="60"/>
      <c r="E48" s="743"/>
      <c r="F48" s="743"/>
      <c r="G48" s="743"/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58"/>
    </row>
    <row r="49" spans="1:25" ht="51" hidden="1" customHeight="1">
      <c r="A49" s="42"/>
      <c r="B49" s="77"/>
      <c r="C49" s="76"/>
      <c r="D49" s="60"/>
      <c r="E49" s="743"/>
      <c r="F49" s="743"/>
      <c r="G49" s="743"/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3"/>
      <c r="Y49" s="58"/>
    </row>
    <row r="50" spans="1:25" ht="15" hidden="1">
      <c r="A50" s="42"/>
      <c r="B50" s="77"/>
      <c r="C50" s="76"/>
      <c r="D50" s="60"/>
      <c r="E50" s="743"/>
      <c r="F50" s="743"/>
      <c r="G50" s="743"/>
      <c r="H50" s="743"/>
      <c r="I50" s="743"/>
      <c r="J50" s="743"/>
      <c r="K50" s="743"/>
      <c r="L50" s="743"/>
      <c r="M50" s="743"/>
      <c r="N50" s="743"/>
      <c r="O50" s="743"/>
      <c r="P50" s="743"/>
      <c r="Q50" s="743"/>
      <c r="R50" s="743"/>
      <c r="S50" s="743"/>
      <c r="T50" s="743"/>
      <c r="U50" s="743"/>
      <c r="V50" s="743"/>
      <c r="W50" s="743"/>
      <c r="X50" s="743"/>
      <c r="Y50" s="58"/>
    </row>
    <row r="51" spans="1:25" ht="15" hidden="1">
      <c r="A51" s="42"/>
      <c r="B51" s="77"/>
      <c r="C51" s="76"/>
      <c r="D51" s="60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743"/>
      <c r="W51" s="743"/>
      <c r="X51" s="743"/>
      <c r="Y51" s="58"/>
    </row>
    <row r="52" spans="1:25" ht="15" hidden="1">
      <c r="A52" s="42"/>
      <c r="B52" s="77"/>
      <c r="C52" s="76"/>
      <c r="D52" s="60"/>
      <c r="E52" s="743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3"/>
      <c r="Y52" s="58"/>
    </row>
    <row r="53" spans="1:25" ht="15" hidden="1">
      <c r="A53" s="42"/>
      <c r="B53" s="77"/>
      <c r="C53" s="76"/>
      <c r="D53" s="60"/>
      <c r="E53" s="743"/>
      <c r="F53" s="743"/>
      <c r="G53" s="743"/>
      <c r="H53" s="743"/>
      <c r="I53" s="743"/>
      <c r="J53" s="743"/>
      <c r="K53" s="743"/>
      <c r="L53" s="743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58"/>
    </row>
    <row r="54" spans="1:25" ht="15" hidden="1">
      <c r="A54" s="42"/>
      <c r="B54" s="77"/>
      <c r="C54" s="76"/>
      <c r="D54" s="60"/>
      <c r="E54" s="743"/>
      <c r="F54" s="743"/>
      <c r="G54" s="743"/>
      <c r="H54" s="743"/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58"/>
    </row>
    <row r="55" spans="1:25" ht="15" hidden="1">
      <c r="A55" s="42"/>
      <c r="B55" s="77"/>
      <c r="C55" s="76"/>
      <c r="D55" s="60"/>
      <c r="E55" s="743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Y55" s="58"/>
    </row>
    <row r="56" spans="1:25" ht="25.5" hidden="1" customHeight="1">
      <c r="A56" s="42"/>
      <c r="B56" s="77"/>
      <c r="C56" s="76"/>
      <c r="D56" s="65"/>
      <c r="E56" s="743"/>
      <c r="F56" s="743"/>
      <c r="G56" s="743"/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743"/>
      <c r="W56" s="743"/>
      <c r="X56" s="743"/>
      <c r="Y56" s="58"/>
    </row>
    <row r="57" spans="1:25" ht="15" hidden="1">
      <c r="A57" s="42"/>
      <c r="B57" s="77"/>
      <c r="C57" s="76"/>
      <c r="D57" s="65"/>
      <c r="E57" s="743"/>
      <c r="F57" s="743"/>
      <c r="G57" s="743"/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43"/>
      <c r="X57" s="743"/>
      <c r="Y57" s="58"/>
    </row>
    <row r="58" spans="1:25" ht="15" hidden="1" customHeight="1">
      <c r="A58" s="42"/>
      <c r="B58" s="77"/>
      <c r="C58" s="76"/>
      <c r="D58" s="60"/>
      <c r="E58" s="729" t="s">
        <v>443</v>
      </c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44"/>
      <c r="F59" s="744"/>
      <c r="G59" s="744"/>
      <c r="H59" s="737"/>
      <c r="I59" s="738"/>
      <c r="J59" s="738"/>
      <c r="K59" s="738"/>
      <c r="L59" s="738"/>
      <c r="M59" s="738"/>
      <c r="N59" s="738"/>
      <c r="O59" s="738"/>
      <c r="P59" s="738"/>
      <c r="Q59" s="738"/>
      <c r="R59" s="738"/>
      <c r="S59" s="738"/>
      <c r="T59" s="738"/>
      <c r="U59" s="738"/>
      <c r="V59" s="738"/>
      <c r="W59" s="738"/>
      <c r="X59" s="738"/>
      <c r="Y59" s="58"/>
    </row>
    <row r="60" spans="1:25" ht="15" hidden="1" customHeight="1">
      <c r="A60" s="42"/>
      <c r="B60" s="77"/>
      <c r="C60" s="76"/>
      <c r="D60" s="60"/>
      <c r="E60" s="740"/>
      <c r="F60" s="740"/>
      <c r="G60" s="740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42"/>
      <c r="I61" s="742"/>
      <c r="J61" s="742"/>
      <c r="K61" s="742"/>
      <c r="L61" s="742"/>
      <c r="M61" s="742"/>
      <c r="N61" s="742"/>
      <c r="O61" s="742"/>
      <c r="P61" s="742"/>
      <c r="Q61" s="742"/>
      <c r="R61" s="742"/>
      <c r="S61" s="742"/>
      <c r="T61" s="742"/>
      <c r="U61" s="742"/>
      <c r="V61" s="742"/>
      <c r="W61" s="742"/>
      <c r="X61" s="74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29" t="s">
        <v>444</v>
      </c>
      <c r="F70" s="729"/>
      <c r="G70" s="729"/>
      <c r="H70" s="729"/>
      <c r="I70" s="729"/>
      <c r="J70" s="729"/>
      <c r="K70" s="729"/>
      <c r="L70" s="729"/>
      <c r="M70" s="729"/>
      <c r="N70" s="729"/>
      <c r="O70" s="729"/>
      <c r="P70" s="729"/>
      <c r="Q70" s="729"/>
      <c r="R70" s="729"/>
      <c r="S70" s="729"/>
      <c r="T70" s="729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29" t="s">
        <v>669</v>
      </c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29" t="s">
        <v>443</v>
      </c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729"/>
      <c r="T81" s="729"/>
      <c r="U81" s="729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40"/>
      <c r="F82" s="740"/>
      <c r="G82" s="740"/>
      <c r="H82" s="737"/>
      <c r="I82" s="738"/>
      <c r="J82" s="738"/>
      <c r="K82" s="738"/>
      <c r="L82" s="738"/>
      <c r="M82" s="738"/>
      <c r="N82" s="738"/>
      <c r="O82" s="738"/>
      <c r="P82" s="738"/>
      <c r="Q82" s="738"/>
      <c r="R82" s="738"/>
      <c r="S82" s="738"/>
      <c r="T82" s="738"/>
      <c r="U82" s="738"/>
      <c r="V82" s="738"/>
      <c r="W82" s="738"/>
      <c r="X82" s="73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42"/>
      <c r="I84" s="742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2"/>
      <c r="V84" s="742"/>
      <c r="W84" s="742"/>
      <c r="X84" s="74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41" t="s">
        <v>238</v>
      </c>
      <c r="F98" s="741"/>
      <c r="G98" s="741"/>
      <c r="H98" s="741"/>
      <c r="I98" s="741"/>
      <c r="J98" s="741"/>
      <c r="K98" s="741"/>
      <c r="L98" s="741"/>
      <c r="M98" s="741"/>
      <c r="N98" s="741"/>
      <c r="O98" s="741"/>
      <c r="P98" s="741"/>
      <c r="Q98" s="741"/>
      <c r="R98" s="741"/>
      <c r="S98" s="741"/>
      <c r="T98" s="741"/>
      <c r="U98" s="741"/>
      <c r="V98" s="741"/>
      <c r="W98" s="741"/>
      <c r="X98" s="74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39" t="s">
        <v>237</v>
      </c>
      <c r="G100" s="739"/>
      <c r="H100" s="739"/>
      <c r="I100" s="739"/>
      <c r="J100" s="739"/>
      <c r="K100" s="739"/>
      <c r="L100" s="739"/>
      <c r="M100" s="739"/>
      <c r="N100" s="739"/>
      <c r="O100" s="739"/>
      <c r="P100" s="739"/>
      <c r="Q100" s="739"/>
      <c r="R100" s="739"/>
      <c r="S100" s="73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39" t="s">
        <v>236</v>
      </c>
      <c r="G102" s="739"/>
      <c r="H102" s="739"/>
      <c r="I102" s="739"/>
      <c r="J102" s="739"/>
      <c r="K102" s="739"/>
      <c r="L102" s="739"/>
      <c r="M102" s="739"/>
      <c r="N102" s="739"/>
      <c r="O102" s="739"/>
      <c r="P102" s="739"/>
      <c r="Q102" s="739"/>
      <c r="R102" s="739"/>
      <c r="S102" s="739"/>
      <c r="T102" s="739"/>
      <c r="U102" s="739"/>
      <c r="V102" s="739"/>
      <c r="W102" s="739"/>
      <c r="X102" s="73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K7zTRLOEzsihTkO1UNSagOAjkaCdBbLP/SqXOc3GC6h0j5ECsZskARR2uyA0mkDhqdboFMrkFWvH4NOJ9MIFTw==" saltValue="dS8mmSOfWgxYLw4qYH/Xrg==" spinCount="100000" sheet="1" objects="1" scenarios="1" formatColumns="0" formatRows="0"/>
  <dataConsolidate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5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4">
        <v>43801.472210648149</v>
      </c>
      <c r="B2" s="11" t="s">
        <v>705</v>
      </c>
      <c r="C2" s="11" t="s">
        <v>494</v>
      </c>
    </row>
    <row r="3" spans="1:4">
      <c r="A3" s="684">
        <v>43801.472222222219</v>
      </c>
      <c r="B3" s="11" t="s">
        <v>706</v>
      </c>
      <c r="C3" s="11" t="s">
        <v>494</v>
      </c>
    </row>
    <row r="4" spans="1:4" ht="78.75">
      <c r="A4" s="684">
        <v>43801.472222222219</v>
      </c>
      <c r="B4" s="11" t="s">
        <v>707</v>
      </c>
      <c r="C4" s="11" t="s">
        <v>494</v>
      </c>
    </row>
    <row r="5" spans="1:4">
      <c r="A5" s="684">
        <v>43801.472222222219</v>
      </c>
      <c r="B5" s="11" t="s">
        <v>708</v>
      </c>
      <c r="C5" s="11" t="s">
        <v>494</v>
      </c>
    </row>
    <row r="6" spans="1:4">
      <c r="A6" s="684">
        <v>43801.472326388888</v>
      </c>
      <c r="B6" s="11" t="s">
        <v>709</v>
      </c>
      <c r="C6" s="11" t="s">
        <v>494</v>
      </c>
    </row>
    <row r="7" spans="1:4" ht="22.5">
      <c r="A7" s="684">
        <v>43801.472453703704</v>
      </c>
      <c r="B7" s="11" t="s">
        <v>710</v>
      </c>
      <c r="C7" s="11" t="s">
        <v>494</v>
      </c>
    </row>
    <row r="8" spans="1:4">
      <c r="A8" s="684">
        <v>43801.472488425927</v>
      </c>
      <c r="B8" s="11" t="s">
        <v>711</v>
      </c>
      <c r="C8" s="11" t="s">
        <v>494</v>
      </c>
    </row>
    <row r="9" spans="1:4">
      <c r="A9" s="684">
        <v>43801.472488425927</v>
      </c>
      <c r="B9" s="11" t="s">
        <v>712</v>
      </c>
      <c r="C9" s="11" t="s">
        <v>494</v>
      </c>
    </row>
    <row r="10" spans="1:4" ht="22.5">
      <c r="A10" s="684">
        <v>43801.472557870373</v>
      </c>
      <c r="B10" s="11" t="s">
        <v>713</v>
      </c>
      <c r="C10" s="11" t="s">
        <v>494</v>
      </c>
    </row>
    <row r="11" spans="1:4">
      <c r="A11" s="684">
        <v>45040.411932870367</v>
      </c>
      <c r="B11" s="11" t="s">
        <v>705</v>
      </c>
      <c r="C11" s="11" t="s">
        <v>494</v>
      </c>
    </row>
    <row r="12" spans="1:4">
      <c r="A12" s="684">
        <v>45040.411944444444</v>
      </c>
      <c r="B12" s="11" t="s">
        <v>715</v>
      </c>
      <c r="C12" s="11" t="s">
        <v>494</v>
      </c>
    </row>
    <row r="13" spans="1:4">
      <c r="A13" s="684">
        <v>45040.412060185183</v>
      </c>
      <c r="B13" s="11" t="s">
        <v>705</v>
      </c>
      <c r="C13" s="11" t="s">
        <v>494</v>
      </c>
    </row>
    <row r="14" spans="1:4">
      <c r="A14" s="684">
        <v>45040.41207175926</v>
      </c>
      <c r="B14" s="11" t="s">
        <v>715</v>
      </c>
      <c r="C14" s="11" t="s">
        <v>494</v>
      </c>
    </row>
    <row r="15" spans="1:4">
      <c r="A15" s="684">
        <v>45040.414097222223</v>
      </c>
      <c r="B15" s="11" t="s">
        <v>705</v>
      </c>
      <c r="C15" s="11" t="s">
        <v>494</v>
      </c>
    </row>
    <row r="16" spans="1:4">
      <c r="A16" s="684">
        <v>45040.414120370369</v>
      </c>
      <c r="B16" s="11" t="s">
        <v>715</v>
      </c>
      <c r="C16" s="11" t="s">
        <v>494</v>
      </c>
    </row>
    <row r="17" spans="1:3">
      <c r="A17" s="684">
        <v>45040.447974537034</v>
      </c>
      <c r="B17" s="11" t="s">
        <v>705</v>
      </c>
      <c r="C17" s="11" t="s">
        <v>494</v>
      </c>
    </row>
    <row r="18" spans="1:3">
      <c r="A18" s="684">
        <v>45040.44798611111</v>
      </c>
      <c r="B18" s="11" t="s">
        <v>715</v>
      </c>
      <c r="C18" s="11" t="s">
        <v>494</v>
      </c>
    </row>
    <row r="19" spans="1:3">
      <c r="A19" s="684">
        <v>45040.497881944444</v>
      </c>
      <c r="B19" s="11" t="s">
        <v>705</v>
      </c>
      <c r="C19" s="11" t="s">
        <v>494</v>
      </c>
    </row>
    <row r="20" spans="1:3">
      <c r="A20" s="684">
        <v>45040.49790509259</v>
      </c>
      <c r="B20" s="11" t="s">
        <v>715</v>
      </c>
      <c r="C20" s="11" t="s">
        <v>494</v>
      </c>
    </row>
    <row r="21" spans="1:3">
      <c r="A21" s="684">
        <v>45040.549108796295</v>
      </c>
      <c r="B21" s="11" t="s">
        <v>705</v>
      </c>
      <c r="C21" s="11" t="s">
        <v>494</v>
      </c>
    </row>
    <row r="22" spans="1:3">
      <c r="A22" s="684">
        <v>45040.549120370371</v>
      </c>
      <c r="B22" s="11" t="s">
        <v>715</v>
      </c>
      <c r="C22" s="11" t="s">
        <v>494</v>
      </c>
    </row>
    <row r="23" spans="1:3">
      <c r="A23" s="684">
        <v>45040.555949074071</v>
      </c>
      <c r="B23" s="11" t="s">
        <v>705</v>
      </c>
      <c r="C23" s="11" t="s">
        <v>494</v>
      </c>
    </row>
    <row r="24" spans="1:3">
      <c r="A24" s="684">
        <v>45040.555960648147</v>
      </c>
      <c r="B24" s="11" t="s">
        <v>715</v>
      </c>
      <c r="C24" s="11" t="s">
        <v>494</v>
      </c>
    </row>
    <row r="25" spans="1:3">
      <c r="A25" s="684">
        <v>45040.640324074076</v>
      </c>
      <c r="B25" s="11" t="s">
        <v>705</v>
      </c>
      <c r="C25" s="11" t="s">
        <v>494</v>
      </c>
    </row>
    <row r="26" spans="1:3">
      <c r="A26" s="684">
        <v>45040.640347222223</v>
      </c>
      <c r="B26" s="11" t="s">
        <v>715</v>
      </c>
      <c r="C26" s="11" t="s">
        <v>494</v>
      </c>
    </row>
    <row r="27" spans="1:3">
      <c r="A27" s="684">
        <v>45040.641863425924</v>
      </c>
      <c r="B27" s="11" t="s">
        <v>705</v>
      </c>
      <c r="C27" s="11" t="s">
        <v>494</v>
      </c>
    </row>
    <row r="28" spans="1:3">
      <c r="A28" s="684">
        <v>45040.641886574071</v>
      </c>
      <c r="B28" s="11" t="s">
        <v>715</v>
      </c>
      <c r="C28" s="11" t="s">
        <v>494</v>
      </c>
    </row>
    <row r="29" spans="1:3">
      <c r="A29" s="684">
        <v>45040.646273148152</v>
      </c>
      <c r="B29" s="11" t="s">
        <v>705</v>
      </c>
      <c r="C29" s="11" t="s">
        <v>494</v>
      </c>
    </row>
    <row r="30" spans="1:3">
      <c r="A30" s="684">
        <v>45040.646296296298</v>
      </c>
      <c r="B30" s="11" t="s">
        <v>715</v>
      </c>
      <c r="C30" s="11" t="s">
        <v>494</v>
      </c>
    </row>
    <row r="31" spans="1:3">
      <c r="A31" s="684">
        <v>45049.460972222223</v>
      </c>
      <c r="B31" s="11" t="s">
        <v>705</v>
      </c>
      <c r="C31" s="11" t="s">
        <v>494</v>
      </c>
    </row>
    <row r="32" spans="1:3">
      <c r="A32" s="684">
        <v>45049.460995370369</v>
      </c>
      <c r="B32" s="11" t="s">
        <v>715</v>
      </c>
      <c r="C32" s="11" t="s">
        <v>494</v>
      </c>
    </row>
    <row r="33" spans="1:3">
      <c r="A33" s="684">
        <v>45050.431307870371</v>
      </c>
      <c r="B33" s="11" t="s">
        <v>705</v>
      </c>
      <c r="C33" s="11" t="s">
        <v>494</v>
      </c>
    </row>
    <row r="34" spans="1:3">
      <c r="A34" s="684">
        <v>45050.431319444448</v>
      </c>
      <c r="B34" s="11" t="s">
        <v>715</v>
      </c>
      <c r="C34" s="11" t="s">
        <v>494</v>
      </c>
    </row>
    <row r="35" spans="1:3">
      <c r="A35" s="684">
        <v>45050.557754629626</v>
      </c>
      <c r="B35" s="11" t="s">
        <v>705</v>
      </c>
      <c r="C35" s="11" t="s">
        <v>494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7" zoomScaleNormal="100" workbookViewId="0">
      <selection activeCell="F31" sqref="F31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31669454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45" t="s">
        <v>495</v>
      </c>
      <c r="F5" s="746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171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5" t="s">
        <v>938</v>
      </c>
      <c r="G11" s="518"/>
    </row>
    <row r="12" spans="1:12" ht="27">
      <c r="D12" s="23"/>
      <c r="E12" s="81" t="s">
        <v>540</v>
      </c>
      <c r="F12" s="685" t="s">
        <v>939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1" t="s">
        <v>45</v>
      </c>
      <c r="G14" s="520"/>
    </row>
    <row r="15" spans="1:12" ht="27" hidden="1">
      <c r="D15" s="23"/>
      <c r="E15" s="81" t="s">
        <v>302</v>
      </c>
      <c r="F15" s="640" t="s">
        <v>716</v>
      </c>
      <c r="G15" s="520"/>
    </row>
    <row r="16" spans="1:12" ht="27" hidden="1">
      <c r="D16" s="23"/>
      <c r="E16" s="81" t="s">
        <v>693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698</v>
      </c>
      <c r="G17" s="627"/>
      <c r="I17" s="54"/>
    </row>
    <row r="18" spans="1:9" ht="27">
      <c r="D18" s="23"/>
      <c r="E18" s="81" t="s">
        <v>577</v>
      </c>
      <c r="F18" s="651" t="s">
        <v>1429</v>
      </c>
      <c r="G18" s="520"/>
    </row>
    <row r="19" spans="1:9" ht="27">
      <c r="D19" s="23"/>
      <c r="E19" s="81" t="s">
        <v>682</v>
      </c>
      <c r="F19" s="652" t="s">
        <v>1430</v>
      </c>
      <c r="G19" s="520"/>
    </row>
    <row r="20" spans="1:9" ht="27">
      <c r="D20" s="23"/>
      <c r="E20" s="81" t="s">
        <v>681</v>
      </c>
      <c r="F20" s="651" t="s">
        <v>1432</v>
      </c>
      <c r="G20" s="520"/>
    </row>
    <row r="21" spans="1:9" ht="27">
      <c r="D21" s="23"/>
      <c r="E21" s="81" t="s">
        <v>576</v>
      </c>
      <c r="F21" s="651" t="s">
        <v>1431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699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700</v>
      </c>
      <c r="F23" s="653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701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702</v>
      </c>
      <c r="F25" s="653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3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1102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1103</v>
      </c>
      <c r="G31" s="519"/>
    </row>
    <row r="32" spans="1:9" ht="27">
      <c r="C32" s="27"/>
      <c r="D32" s="28"/>
      <c r="E32" s="29" t="s">
        <v>57</v>
      </c>
      <c r="F32" s="467" t="s">
        <v>1009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27">
      <c r="A34" s="292"/>
      <c r="D34" s="25"/>
      <c r="E34" s="81" t="s">
        <v>246</v>
      </c>
      <c r="F34" s="654" t="s">
        <v>207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87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621</v>
      </c>
      <c r="F38" s="651" t="s">
        <v>1433</v>
      </c>
      <c r="G38" s="518"/>
    </row>
    <row r="39" spans="1:9" ht="27">
      <c r="A39" s="294"/>
      <c r="B39" s="92"/>
      <c r="D39" s="32"/>
      <c r="E39" s="40" t="s">
        <v>622</v>
      </c>
      <c r="F39" s="651" t="s">
        <v>1434</v>
      </c>
      <c r="G39" s="518"/>
    </row>
    <row r="40" spans="1:9" ht="19.5">
      <c r="D40" s="23"/>
      <c r="E40" s="24"/>
      <c r="F40" s="605" t="s">
        <v>653</v>
      </c>
      <c r="G40" s="20"/>
    </row>
    <row r="41" spans="1:9" ht="27">
      <c r="A41" s="294"/>
      <c r="D41" s="20"/>
      <c r="E41" s="603" t="s">
        <v>90</v>
      </c>
      <c r="F41" s="663" t="s">
        <v>1435</v>
      </c>
      <c r="G41" s="518"/>
    </row>
    <row r="42" spans="1:9" ht="27">
      <c r="A42" s="294"/>
      <c r="B42" s="92"/>
      <c r="D42" s="32"/>
      <c r="E42" s="603" t="s">
        <v>91</v>
      </c>
      <c r="F42" s="663" t="s">
        <v>1436</v>
      </c>
      <c r="G42" s="518"/>
    </row>
    <row r="43" spans="1:9" ht="27">
      <c r="A43" s="294"/>
      <c r="B43" s="92"/>
      <c r="D43" s="32"/>
      <c r="E43" s="603" t="s">
        <v>654</v>
      </c>
      <c r="F43" s="663" t="s">
        <v>1437</v>
      </c>
      <c r="G43" s="518"/>
    </row>
    <row r="44" spans="1:9" ht="27">
      <c r="D44" s="23"/>
      <c r="E44" s="604" t="s">
        <v>655</v>
      </c>
      <c r="F44" s="663" t="s">
        <v>1438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47"/>
      <c r="F52" s="747"/>
      <c r="G52" s="747"/>
      <c r="H52" s="747"/>
      <c r="I52" s="747"/>
    </row>
  </sheetData>
  <sheetProtection algorithmName="SHA-512" hashValue="JB13yVPSxGaoLAszymMs7NoVnnlGSVE6UGpIZqy07b+8f80AX9Eo+Cub++RuwXNaZ8FKCggJuBiXDyzxwI0lAw==" saltValue="5vU+y++HRyrXTydyVch8kQ==" spinCount="100000" sheet="1" objects="1" scenarios="1" formatColumns="0" formatRows="0"/>
  <dataConsolidate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9"/>
  <sheetViews>
    <sheetView showGridLines="0" topLeftCell="C3" zoomScaleNormal="100" workbookViewId="0">
      <selection activeCell="H44" sqref="H44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52" t="s">
        <v>445</v>
      </c>
      <c r="E4" s="753"/>
      <c r="F4" s="753"/>
      <c r="G4" s="753"/>
      <c r="H4" s="754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55"/>
      <c r="E6" s="755"/>
      <c r="F6" s="756" t="s">
        <v>87</v>
      </c>
      <c r="G6" s="756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57" t="s">
        <v>18</v>
      </c>
      <c r="E8" s="757"/>
      <c r="F8" s="757" t="s">
        <v>446</v>
      </c>
      <c r="G8" s="757"/>
      <c r="H8" s="757"/>
      <c r="I8" s="758" t="s">
        <v>447</v>
      </c>
      <c r="J8" s="758"/>
      <c r="K8" s="758"/>
      <c r="L8" s="758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48" t="s">
        <v>95</v>
      </c>
      <c r="G9" s="749"/>
      <c r="H9" s="366" t="s">
        <v>448</v>
      </c>
      <c r="I9" s="750" t="s">
        <v>95</v>
      </c>
      <c r="J9" s="750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51" t="s">
        <v>53</v>
      </c>
      <c r="G10" s="751"/>
      <c r="H10" s="491" t="s">
        <v>54</v>
      </c>
      <c r="I10" s="751" t="s">
        <v>71</v>
      </c>
      <c r="J10" s="751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597</v>
      </c>
      <c r="N11" s="317"/>
      <c r="O11" s="317"/>
      <c r="P11" s="317" t="s">
        <v>595</v>
      </c>
      <c r="Q11" s="497" t="s">
        <v>596</v>
      </c>
      <c r="R11" s="317" t="s">
        <v>667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61"/>
      <c r="D12" s="757">
        <v>1</v>
      </c>
      <c r="E12" s="762" t="s">
        <v>1440</v>
      </c>
      <c r="F12" s="679"/>
      <c r="G12" s="670">
        <v>0</v>
      </c>
      <c r="H12" s="494"/>
      <c r="I12" s="375"/>
      <c r="J12" s="532" t="s">
        <v>594</v>
      </c>
      <c r="K12" s="177"/>
      <c r="L12" s="391"/>
      <c r="M12" s="317">
        <f t="shared" ref="M12:M23" si="0">mergeValue(H12)</f>
        <v>0</v>
      </c>
      <c r="N12" s="298"/>
      <c r="O12" s="298"/>
      <c r="P12" s="317" t="str">
        <f>IF(ISERROR(MATCH(Q12,MODesc,0)),"n","y")</f>
        <v>n</v>
      </c>
      <c r="Q12" s="298" t="s">
        <v>1440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61"/>
      <c r="D13" s="757"/>
      <c r="E13" s="763"/>
      <c r="F13" s="764"/>
      <c r="G13" s="757">
        <v>1</v>
      </c>
      <c r="H13" s="759" t="s">
        <v>717</v>
      </c>
      <c r="I13" s="375"/>
      <c r="J13" s="532" t="s">
        <v>594</v>
      </c>
      <c r="K13" s="177"/>
      <c r="L13" s="391"/>
      <c r="M13" s="317" t="str">
        <f t="shared" si="0"/>
        <v>Белоярский муниципальный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61"/>
      <c r="D14" s="757"/>
      <c r="E14" s="763"/>
      <c r="F14" s="765"/>
      <c r="G14" s="757"/>
      <c r="H14" s="760"/>
      <c r="I14" s="686"/>
      <c r="J14" s="670">
        <v>1</v>
      </c>
      <c r="K14" s="678" t="s">
        <v>719</v>
      </c>
      <c r="L14" s="372" t="s">
        <v>720</v>
      </c>
      <c r="M14" s="317" t="str">
        <f t="shared" si="0"/>
        <v>Белоярский муниципальный район</v>
      </c>
      <c r="N14" s="298"/>
      <c r="O14" s="298"/>
      <c r="P14" s="298"/>
      <c r="Q14" s="298"/>
      <c r="R14" s="317" t="str">
        <f>K14&amp;" ("&amp;L14&amp;")"</f>
        <v>Белоярский (71811151)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390" customFormat="1" ht="0.95" customHeight="1">
      <c r="A15" s="89"/>
      <c r="B15" s="249" t="s">
        <v>453</v>
      </c>
      <c r="C15" s="761"/>
      <c r="D15" s="757">
        <v>2</v>
      </c>
      <c r="E15" s="762" t="s">
        <v>1441</v>
      </c>
      <c r="F15" s="679"/>
      <c r="G15" s="670">
        <v>0</v>
      </c>
      <c r="H15" s="494"/>
      <c r="I15" s="375"/>
      <c r="J15" s="532" t="s">
        <v>594</v>
      </c>
      <c r="K15" s="177"/>
      <c r="L15" s="391"/>
      <c r="M15" s="317">
        <f t="shared" si="0"/>
        <v>0</v>
      </c>
      <c r="N15" s="298"/>
      <c r="O15" s="298"/>
      <c r="P15" s="317" t="str">
        <f>IF(ISERROR(MATCH(Q15,MODesc,0)),"n","y")</f>
        <v>n</v>
      </c>
      <c r="Q15" s="298" t="s">
        <v>1441</v>
      </c>
      <c r="R15" s="317" t="str">
        <f>K15&amp;"("&amp;L15&amp;")"</f>
        <v>()</v>
      </c>
      <c r="S15" s="249"/>
      <c r="T15" s="249"/>
      <c r="U15" s="373"/>
      <c r="V15" s="249"/>
      <c r="W15" s="249"/>
      <c r="X15" s="249"/>
      <c r="Y15" s="389"/>
      <c r="Z15" s="389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</row>
    <row r="16" spans="1:256" s="390" customFormat="1" ht="0.95" customHeight="1">
      <c r="A16" s="89"/>
      <c r="B16" s="249" t="s">
        <v>453</v>
      </c>
      <c r="C16" s="761"/>
      <c r="D16" s="757"/>
      <c r="E16" s="763"/>
      <c r="F16" s="764"/>
      <c r="G16" s="757">
        <v>1</v>
      </c>
      <c r="H16" s="759" t="s">
        <v>717</v>
      </c>
      <c r="I16" s="375"/>
      <c r="J16" s="532" t="s">
        <v>594</v>
      </c>
      <c r="K16" s="177"/>
      <c r="L16" s="391"/>
      <c r="M16" s="317" t="str">
        <f t="shared" si="0"/>
        <v>Белоярский муниципальный район</v>
      </c>
      <c r="N16" s="298"/>
      <c r="O16" s="298"/>
      <c r="P16" s="298"/>
      <c r="Q16" s="298"/>
      <c r="R16" s="317" t="str">
        <f>K16&amp;"("&amp;L16&amp;")"</f>
        <v>()</v>
      </c>
      <c r="S16" s="249"/>
      <c r="T16" s="249"/>
      <c r="U16" s="373"/>
      <c r="V16" s="249"/>
      <c r="W16" s="249"/>
      <c r="X16" s="249"/>
      <c r="Y16" s="389"/>
      <c r="Z16" s="389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89"/>
      <c r="BW16" s="389"/>
      <c r="BX16" s="389"/>
      <c r="BY16" s="389"/>
      <c r="BZ16" s="389"/>
      <c r="CA16" s="389"/>
      <c r="CB16" s="389"/>
      <c r="CC16" s="389"/>
      <c r="CD16" s="389"/>
      <c r="CE16" s="389"/>
    </row>
    <row r="17" spans="1:83" s="390" customFormat="1" ht="15" customHeight="1">
      <c r="A17" s="89"/>
      <c r="B17" s="249" t="s">
        <v>453</v>
      </c>
      <c r="C17" s="761"/>
      <c r="D17" s="757"/>
      <c r="E17" s="763"/>
      <c r="F17" s="765"/>
      <c r="G17" s="757"/>
      <c r="H17" s="760"/>
      <c r="I17" s="686"/>
      <c r="J17" s="670">
        <v>1</v>
      </c>
      <c r="K17" s="678" t="s">
        <v>723</v>
      </c>
      <c r="L17" s="372" t="s">
        <v>724</v>
      </c>
      <c r="M17" s="317" t="str">
        <f t="shared" si="0"/>
        <v>Белоярский муниципальный район</v>
      </c>
      <c r="N17" s="298"/>
      <c r="O17" s="298"/>
      <c r="P17" s="298"/>
      <c r="Q17" s="298"/>
      <c r="R17" s="317" t="str">
        <f>K17&amp;" ("&amp;L17&amp;")"</f>
        <v>Казым (71811410)</v>
      </c>
      <c r="S17" s="249"/>
      <c r="T17" s="249"/>
      <c r="U17" s="373"/>
      <c r="V17" s="249"/>
      <c r="W17" s="249"/>
      <c r="X17" s="249"/>
      <c r="Y17" s="389"/>
      <c r="Z17" s="389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89"/>
      <c r="BW17" s="389"/>
      <c r="BX17" s="389"/>
      <c r="BY17" s="389"/>
      <c r="BZ17" s="389"/>
      <c r="CA17" s="389"/>
      <c r="CB17" s="389"/>
      <c r="CC17" s="389"/>
      <c r="CD17" s="389"/>
      <c r="CE17" s="389"/>
    </row>
    <row r="18" spans="1:83" s="390" customFormat="1" ht="0.95" customHeight="1">
      <c r="A18" s="89"/>
      <c r="B18" s="249" t="s">
        <v>453</v>
      </c>
      <c r="C18" s="761"/>
      <c r="D18" s="757">
        <v>3</v>
      </c>
      <c r="E18" s="762" t="s">
        <v>1442</v>
      </c>
      <c r="F18" s="679"/>
      <c r="G18" s="670">
        <v>0</v>
      </c>
      <c r="H18" s="494"/>
      <c r="I18" s="375"/>
      <c r="J18" s="532" t="s">
        <v>594</v>
      </c>
      <c r="K18" s="177"/>
      <c r="L18" s="391"/>
      <c r="M18" s="317">
        <f t="shared" si="0"/>
        <v>0</v>
      </c>
      <c r="N18" s="298"/>
      <c r="O18" s="298"/>
      <c r="P18" s="317" t="str">
        <f>IF(ISERROR(MATCH(Q18,MODesc,0)),"n","y")</f>
        <v>n</v>
      </c>
      <c r="Q18" s="298" t="s">
        <v>1442</v>
      </c>
      <c r="R18" s="317" t="str">
        <f>K18&amp;"("&amp;L18&amp;")"</f>
        <v>()</v>
      </c>
      <c r="S18" s="249"/>
      <c r="T18" s="249"/>
      <c r="U18" s="373"/>
      <c r="V18" s="249"/>
      <c r="W18" s="249"/>
      <c r="X18" s="249"/>
      <c r="Y18" s="389"/>
      <c r="Z18" s="389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  <c r="BU18" s="350"/>
      <c r="BV18" s="389"/>
      <c r="BW18" s="389"/>
      <c r="BX18" s="389"/>
      <c r="BY18" s="389"/>
      <c r="BZ18" s="389"/>
      <c r="CA18" s="389"/>
      <c r="CB18" s="389"/>
      <c r="CC18" s="389"/>
      <c r="CD18" s="389"/>
      <c r="CE18" s="389"/>
    </row>
    <row r="19" spans="1:83" s="390" customFormat="1" ht="0.95" customHeight="1">
      <c r="A19" s="89"/>
      <c r="B19" s="249" t="s">
        <v>453</v>
      </c>
      <c r="C19" s="761"/>
      <c r="D19" s="757"/>
      <c r="E19" s="763"/>
      <c r="F19" s="764"/>
      <c r="G19" s="757">
        <v>1</v>
      </c>
      <c r="H19" s="759" t="s">
        <v>717</v>
      </c>
      <c r="I19" s="375"/>
      <c r="J19" s="532" t="s">
        <v>594</v>
      </c>
      <c r="K19" s="177"/>
      <c r="L19" s="391"/>
      <c r="M19" s="317" t="str">
        <f t="shared" si="0"/>
        <v>Белоярский муниципальный район</v>
      </c>
      <c r="N19" s="298"/>
      <c r="O19" s="298"/>
      <c r="P19" s="298"/>
      <c r="Q19" s="298"/>
      <c r="R19" s="317" t="str">
        <f>K19&amp;"("&amp;L19&amp;")"</f>
        <v>()</v>
      </c>
      <c r="S19" s="249"/>
      <c r="T19" s="249"/>
      <c r="U19" s="373"/>
      <c r="V19" s="249"/>
      <c r="W19" s="249"/>
      <c r="X19" s="249"/>
      <c r="Y19" s="389"/>
      <c r="Z19" s="389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</row>
    <row r="20" spans="1:83" s="390" customFormat="1" ht="15" customHeight="1">
      <c r="A20" s="89"/>
      <c r="B20" s="249" t="s">
        <v>453</v>
      </c>
      <c r="C20" s="761"/>
      <c r="D20" s="757"/>
      <c r="E20" s="763"/>
      <c r="F20" s="765"/>
      <c r="G20" s="757"/>
      <c r="H20" s="760"/>
      <c r="I20" s="686"/>
      <c r="J20" s="670">
        <v>1</v>
      </c>
      <c r="K20" s="678" t="s">
        <v>727</v>
      </c>
      <c r="L20" s="372" t="s">
        <v>728</v>
      </c>
      <c r="M20" s="317" t="str">
        <f t="shared" si="0"/>
        <v>Белоярский муниципальный район</v>
      </c>
      <c r="N20" s="298"/>
      <c r="O20" s="298"/>
      <c r="P20" s="298"/>
      <c r="Q20" s="298"/>
      <c r="R20" s="317" t="str">
        <f>K20&amp;" ("&amp;L20&amp;")"</f>
        <v>Полноват (71811415)</v>
      </c>
      <c r="S20" s="249"/>
      <c r="T20" s="249"/>
      <c r="U20" s="373"/>
      <c r="V20" s="249"/>
      <c r="W20" s="249"/>
      <c r="X20" s="249"/>
      <c r="Y20" s="389"/>
      <c r="Z20" s="389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</row>
    <row r="21" spans="1:83" s="390" customFormat="1" ht="0.95" customHeight="1">
      <c r="A21" s="89"/>
      <c r="B21" s="249" t="s">
        <v>453</v>
      </c>
      <c r="C21" s="761"/>
      <c r="D21" s="757">
        <v>4</v>
      </c>
      <c r="E21" s="762" t="s">
        <v>1443</v>
      </c>
      <c r="F21" s="679"/>
      <c r="G21" s="670">
        <v>0</v>
      </c>
      <c r="H21" s="494"/>
      <c r="I21" s="375"/>
      <c r="J21" s="532" t="s">
        <v>594</v>
      </c>
      <c r="K21" s="177"/>
      <c r="L21" s="391"/>
      <c r="M21" s="317">
        <f t="shared" si="0"/>
        <v>0</v>
      </c>
      <c r="N21" s="298"/>
      <c r="O21" s="298"/>
      <c r="P21" s="317" t="str">
        <f>IF(ISERROR(MATCH(Q21,MODesc,0)),"n","y")</f>
        <v>n</v>
      </c>
      <c r="Q21" s="298" t="s">
        <v>1443</v>
      </c>
      <c r="R21" s="317" t="str">
        <f>K21&amp;"("&amp;L21&amp;")"</f>
        <v>()</v>
      </c>
      <c r="S21" s="249"/>
      <c r="T21" s="249"/>
      <c r="U21" s="373"/>
      <c r="V21" s="249"/>
      <c r="W21" s="249"/>
      <c r="X21" s="249"/>
      <c r="Y21" s="389"/>
      <c r="Z21" s="389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89"/>
      <c r="BW21" s="389"/>
      <c r="BX21" s="389"/>
      <c r="BY21" s="389"/>
      <c r="BZ21" s="389"/>
      <c r="CA21" s="389"/>
      <c r="CB21" s="389"/>
      <c r="CC21" s="389"/>
      <c r="CD21" s="389"/>
      <c r="CE21" s="389"/>
    </row>
    <row r="22" spans="1:83" s="390" customFormat="1" ht="0.95" customHeight="1">
      <c r="A22" s="89"/>
      <c r="B22" s="249" t="s">
        <v>453</v>
      </c>
      <c r="C22" s="761"/>
      <c r="D22" s="757"/>
      <c r="E22" s="763"/>
      <c r="F22" s="764"/>
      <c r="G22" s="757">
        <v>1</v>
      </c>
      <c r="H22" s="759" t="s">
        <v>717</v>
      </c>
      <c r="I22" s="375"/>
      <c r="J22" s="532" t="s">
        <v>594</v>
      </c>
      <c r="K22" s="177"/>
      <c r="L22" s="391"/>
      <c r="M22" s="317" t="str">
        <f t="shared" si="0"/>
        <v>Белоярский муниципальный район</v>
      </c>
      <c r="N22" s="298"/>
      <c r="O22" s="298"/>
      <c r="P22" s="298"/>
      <c r="Q22" s="298"/>
      <c r="R22" s="317" t="str">
        <f>K22&amp;"("&amp;L22&amp;")"</f>
        <v>()</v>
      </c>
      <c r="S22" s="249"/>
      <c r="T22" s="249"/>
      <c r="U22" s="373"/>
      <c r="V22" s="249"/>
      <c r="W22" s="249"/>
      <c r="X22" s="249"/>
      <c r="Y22" s="389"/>
      <c r="Z22" s="389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89"/>
      <c r="BW22" s="389"/>
      <c r="BX22" s="389"/>
      <c r="BY22" s="389"/>
      <c r="BZ22" s="389"/>
      <c r="CA22" s="389"/>
      <c r="CB22" s="389"/>
      <c r="CC22" s="389"/>
      <c r="CD22" s="389"/>
      <c r="CE22" s="389"/>
    </row>
    <row r="23" spans="1:83" s="390" customFormat="1" ht="15" customHeight="1">
      <c r="A23" s="89"/>
      <c r="B23" s="249" t="s">
        <v>453</v>
      </c>
      <c r="C23" s="761"/>
      <c r="D23" s="757"/>
      <c r="E23" s="763"/>
      <c r="F23" s="765"/>
      <c r="G23" s="757"/>
      <c r="H23" s="760"/>
      <c r="I23" s="686"/>
      <c r="J23" s="670">
        <v>1</v>
      </c>
      <c r="K23" s="678" t="s">
        <v>729</v>
      </c>
      <c r="L23" s="372" t="s">
        <v>730</v>
      </c>
      <c r="M23" s="317" t="str">
        <f t="shared" si="0"/>
        <v>Белоярский муниципальный район</v>
      </c>
      <c r="N23" s="298"/>
      <c r="O23" s="298"/>
      <c r="P23" s="298"/>
      <c r="Q23" s="298"/>
      <c r="R23" s="317" t="str">
        <f>K23&amp;" ("&amp;L23&amp;")"</f>
        <v>Сорум (71811420)</v>
      </c>
      <c r="S23" s="249"/>
      <c r="T23" s="249"/>
      <c r="U23" s="373"/>
      <c r="V23" s="249"/>
      <c r="W23" s="249"/>
      <c r="X23" s="249"/>
      <c r="Y23" s="389"/>
      <c r="Z23" s="389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</row>
    <row r="24" spans="1:83" s="131" customFormat="1" ht="0.95" customHeight="1">
      <c r="A24" s="35"/>
      <c r="B24" s="35" t="s">
        <v>450</v>
      </c>
      <c r="C24" s="355"/>
      <c r="D24" s="375"/>
      <c r="E24" s="303"/>
      <c r="F24" s="377"/>
      <c r="G24" s="377"/>
      <c r="H24" s="377"/>
      <c r="I24" s="377"/>
      <c r="J24" s="377"/>
      <c r="K24" s="377"/>
      <c r="L24" s="378"/>
      <c r="M24" s="537"/>
      <c r="N24" s="317"/>
      <c r="O24" s="317"/>
      <c r="P24" s="317"/>
      <c r="Q24" s="497" t="s">
        <v>21</v>
      </c>
      <c r="R24" s="317"/>
      <c r="S24" s="493"/>
      <c r="T24" s="493"/>
      <c r="U24" s="493"/>
      <c r="V24" s="493"/>
    </row>
    <row r="25" spans="1:83" s="131" customFormat="1" ht="21" customHeight="1">
      <c r="A25" s="130"/>
      <c r="B25" s="35"/>
      <c r="C25" s="357"/>
      <c r="D25" s="379"/>
      <c r="E25" s="379"/>
      <c r="F25" s="379"/>
      <c r="G25" s="379"/>
      <c r="H25" s="379"/>
      <c r="I25" s="379"/>
      <c r="J25" s="379"/>
      <c r="K25" s="379"/>
      <c r="L25" s="379"/>
      <c r="M25" s="317"/>
      <c r="N25" s="317"/>
      <c r="O25" s="317"/>
      <c r="P25" s="317"/>
      <c r="Q25" s="497"/>
      <c r="R25" s="317"/>
      <c r="S25" s="493"/>
      <c r="T25" s="493"/>
      <c r="U25" s="493"/>
      <c r="V25" s="493"/>
    </row>
    <row r="26" spans="1:83" s="131" customFormat="1">
      <c r="A26" s="130"/>
      <c r="B26" s="35"/>
      <c r="C26" s="357"/>
      <c r="D26" s="35"/>
      <c r="E26" s="35"/>
      <c r="F26" s="35"/>
      <c r="G26" s="35"/>
      <c r="H26" s="35"/>
      <c r="I26" s="35"/>
      <c r="J26" s="35"/>
      <c r="K26" s="35"/>
      <c r="L26" s="35"/>
      <c r="M26" s="317"/>
      <c r="N26" s="317"/>
      <c r="O26" s="317"/>
      <c r="P26" s="317"/>
      <c r="Q26" s="497"/>
      <c r="R26" s="317"/>
      <c r="S26" s="493"/>
      <c r="T26" s="493"/>
      <c r="U26" s="493"/>
      <c r="V26" s="493"/>
    </row>
    <row r="27" spans="1:83" s="131" customFormat="1" ht="0.75" customHeight="1">
      <c r="A27" s="130"/>
      <c r="B27" s="35"/>
      <c r="C27" s="357"/>
      <c r="D27" s="35"/>
      <c r="E27" s="35"/>
      <c r="F27" s="35"/>
      <c r="G27" s="35"/>
      <c r="H27" s="35"/>
      <c r="I27" s="35"/>
      <c r="J27" s="35"/>
      <c r="K27" s="35"/>
      <c r="L27" s="35"/>
      <c r="M27" s="317"/>
      <c r="N27" s="317"/>
      <c r="O27" s="317"/>
      <c r="P27" s="317"/>
      <c r="Q27" s="497"/>
      <c r="R27" s="317"/>
      <c r="S27" s="493"/>
      <c r="T27" s="493"/>
      <c r="U27" s="493"/>
      <c r="V27" s="493"/>
    </row>
    <row r="28" spans="1:83" s="381" customFormat="1" ht="10.5">
      <c r="A28" s="380"/>
      <c r="C28" s="382"/>
      <c r="D28" s="383"/>
      <c r="E28" s="383"/>
      <c r="M28" s="317"/>
      <c r="N28" s="317"/>
      <c r="O28" s="317"/>
      <c r="P28" s="317"/>
      <c r="Q28" s="497"/>
      <c r="R28" s="317"/>
      <c r="S28" s="493"/>
      <c r="T28" s="493"/>
      <c r="U28" s="493"/>
      <c r="V28" s="493"/>
    </row>
    <row r="29" spans="1:83" s="381" customFormat="1" ht="10.5">
      <c r="A29" s="380"/>
      <c r="C29" s="382"/>
      <c r="D29" s="383"/>
      <c r="E29" s="383"/>
      <c r="M29" s="317"/>
      <c r="N29" s="317"/>
      <c r="O29" s="317"/>
      <c r="P29" s="317"/>
      <c r="Q29" s="497"/>
      <c r="R29" s="317"/>
      <c r="S29" s="493"/>
      <c r="T29" s="493"/>
      <c r="U29" s="493"/>
      <c r="V29" s="493"/>
    </row>
  </sheetData>
  <sheetProtection password="FA9C" sheet="1" objects="1" scenarios="1" formatColumns="0" formatRows="0"/>
  <mergeCells count="34">
    <mergeCell ref="H19:H20"/>
    <mergeCell ref="C21:C23"/>
    <mergeCell ref="D21:D23"/>
    <mergeCell ref="E21:E23"/>
    <mergeCell ref="F22:F23"/>
    <mergeCell ref="G22:G23"/>
    <mergeCell ref="H22:H23"/>
    <mergeCell ref="C18:C20"/>
    <mergeCell ref="D18:D20"/>
    <mergeCell ref="E18:E20"/>
    <mergeCell ref="F19:F20"/>
    <mergeCell ref="G19:G20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 E2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44"/>
  <sheetViews>
    <sheetView showGridLines="0" topLeftCell="C4" zoomScaleNormal="100" workbookViewId="0">
      <selection activeCell="F35" sqref="F35:F38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52" t="s">
        <v>432</v>
      </c>
      <c r="E5" s="753"/>
      <c r="F5" s="753"/>
      <c r="G5" s="753"/>
      <c r="H5" s="753"/>
      <c r="I5" s="753"/>
      <c r="J5" s="754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70"/>
      <c r="E6" s="771"/>
      <c r="F6" s="771"/>
      <c r="G6" s="771"/>
      <c r="H6" s="771"/>
      <c r="I6" s="771"/>
      <c r="J6" s="772"/>
    </row>
    <row r="7" spans="1:20" s="184" customFormat="1" hidden="1">
      <c r="A7" s="446"/>
      <c r="B7" s="446"/>
      <c r="E7" s="766"/>
      <c r="F7" s="766"/>
      <c r="G7" s="769"/>
      <c r="H7" s="769"/>
      <c r="I7" s="769"/>
      <c r="J7" s="769"/>
    </row>
    <row r="8" spans="1:20" s="184" customFormat="1" hidden="1">
      <c r="A8" s="446"/>
      <c r="B8" s="446"/>
      <c r="E8" s="766"/>
      <c r="F8" s="766"/>
      <c r="G8" s="769"/>
      <c r="H8" s="769"/>
      <c r="I8" s="769"/>
      <c r="J8" s="769"/>
    </row>
    <row r="9" spans="1:20" s="184" customFormat="1" hidden="1">
      <c r="A9" s="446"/>
      <c r="B9" s="446"/>
      <c r="E9" s="766"/>
      <c r="F9" s="766"/>
      <c r="G9" s="769"/>
      <c r="H9" s="769"/>
      <c r="I9" s="769"/>
      <c r="J9" s="769"/>
    </row>
    <row r="10" spans="1:20" s="184" customFormat="1" hidden="1">
      <c r="A10" s="446"/>
      <c r="B10" s="446"/>
      <c r="E10" s="766"/>
      <c r="F10" s="766"/>
      <c r="G10" s="769"/>
      <c r="H10" s="769"/>
      <c r="I10" s="769"/>
      <c r="J10" s="769"/>
    </row>
    <row r="11" spans="1:20" s="184" customFormat="1" hidden="1">
      <c r="A11" s="446"/>
      <c r="B11" s="446"/>
      <c r="D11" s="166"/>
      <c r="E11" s="766"/>
      <c r="F11" s="766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66"/>
      <c r="F12" s="766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68"/>
      <c r="F13" s="768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67" t="s">
        <v>95</v>
      </c>
      <c r="E17" s="767" t="s">
        <v>300</v>
      </c>
      <c r="F17" s="767" t="s">
        <v>83</v>
      </c>
      <c r="G17" s="767" t="s">
        <v>491</v>
      </c>
      <c r="H17" s="767" t="s">
        <v>95</v>
      </c>
      <c r="I17" s="767"/>
      <c r="J17" s="767" t="s">
        <v>23</v>
      </c>
      <c r="K17" s="773" t="s">
        <v>551</v>
      </c>
      <c r="L17" s="773"/>
      <c r="M17" s="773"/>
      <c r="N17" s="773"/>
      <c r="O17" s="773" t="s">
        <v>550</v>
      </c>
      <c r="P17" s="773"/>
      <c r="Q17" s="773"/>
      <c r="R17" s="773"/>
      <c r="S17" s="767" t="s">
        <v>247</v>
      </c>
    </row>
    <row r="18" spans="1:20" ht="30.75" customHeight="1">
      <c r="D18" s="767"/>
      <c r="E18" s="767"/>
      <c r="F18" s="767"/>
      <c r="G18" s="767"/>
      <c r="H18" s="767"/>
      <c r="I18" s="767"/>
      <c r="J18" s="767"/>
      <c r="K18" s="118" t="s">
        <v>303</v>
      </c>
      <c r="L18" s="767" t="s">
        <v>95</v>
      </c>
      <c r="M18" s="767"/>
      <c r="N18" s="118" t="s">
        <v>233</v>
      </c>
      <c r="O18" s="118" t="s">
        <v>303</v>
      </c>
      <c r="P18" s="767" t="s">
        <v>95</v>
      </c>
      <c r="Q18" s="767"/>
      <c r="R18" s="118" t="s">
        <v>233</v>
      </c>
      <c r="S18" s="767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74" t="s">
        <v>71</v>
      </c>
      <c r="I19" s="774"/>
      <c r="J19" s="41" t="s">
        <v>72</v>
      </c>
      <c r="K19" s="41" t="s">
        <v>186</v>
      </c>
      <c r="L19" s="774" t="s">
        <v>187</v>
      </c>
      <c r="M19" s="774"/>
      <c r="N19" s="41" t="s">
        <v>211</v>
      </c>
      <c r="O19" s="41" t="s">
        <v>212</v>
      </c>
      <c r="P19" s="774" t="s">
        <v>213</v>
      </c>
      <c r="Q19" s="774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8" customFormat="1" ht="17.100000000000001" customHeight="1">
      <c r="A21" s="308">
        <v>4</v>
      </c>
      <c r="C21" s="440"/>
      <c r="D21" s="775">
        <v>1</v>
      </c>
      <c r="E21" s="777" t="s">
        <v>391</v>
      </c>
      <c r="F21" s="780" t="s">
        <v>929</v>
      </c>
      <c r="G21" s="783" t="s">
        <v>88</v>
      </c>
      <c r="H21" s="775"/>
      <c r="I21" s="775">
        <v>1</v>
      </c>
      <c r="J21" s="785" t="s">
        <v>400</v>
      </c>
      <c r="K21" s="788" t="s">
        <v>88</v>
      </c>
      <c r="L21" s="789"/>
      <c r="M21" s="789" t="s">
        <v>96</v>
      </c>
      <c r="N21" s="790"/>
      <c r="O21" s="788" t="s">
        <v>88</v>
      </c>
      <c r="P21" s="681"/>
      <c r="Q21" s="681" t="s">
        <v>96</v>
      </c>
      <c r="R21" s="688"/>
      <c r="S21" s="676"/>
    </row>
    <row r="22" spans="1:20" s="668" customFormat="1" ht="17.100000000000001" customHeight="1">
      <c r="A22" s="308"/>
      <c r="C22" s="184"/>
      <c r="D22" s="776"/>
      <c r="E22" s="778"/>
      <c r="F22" s="781"/>
      <c r="G22" s="784"/>
      <c r="H22" s="776"/>
      <c r="I22" s="776"/>
      <c r="J22" s="786"/>
      <c r="K22" s="784"/>
      <c r="L22" s="776"/>
      <c r="M22" s="776"/>
      <c r="N22" s="791"/>
      <c r="O22" s="784"/>
      <c r="P22" s="332"/>
      <c r="Q22" s="122"/>
      <c r="R22" s="122"/>
      <c r="S22" s="123"/>
    </row>
    <row r="23" spans="1:20" s="668" customFormat="1" ht="15" customHeight="1">
      <c r="A23" s="308"/>
      <c r="C23" s="184"/>
      <c r="D23" s="776"/>
      <c r="E23" s="778"/>
      <c r="F23" s="781"/>
      <c r="G23" s="784"/>
      <c r="H23" s="776"/>
      <c r="I23" s="776"/>
      <c r="J23" s="787"/>
      <c r="K23" s="784"/>
      <c r="L23" s="121"/>
      <c r="M23" s="122"/>
      <c r="N23" s="122"/>
      <c r="O23" s="122"/>
      <c r="P23" s="122"/>
      <c r="Q23" s="122"/>
      <c r="R23" s="122"/>
      <c r="S23" s="123"/>
    </row>
    <row r="24" spans="1:20" s="668" customFormat="1" ht="17.100000000000001" customHeight="1">
      <c r="A24" s="308" t="s">
        <v>1444</v>
      </c>
      <c r="C24" s="184"/>
      <c r="D24" s="776"/>
      <c r="E24" s="778"/>
      <c r="F24" s="781"/>
      <c r="G24" s="784"/>
      <c r="H24" s="792"/>
      <c r="I24" s="775">
        <v>2</v>
      </c>
      <c r="J24" s="785" t="s">
        <v>1445</v>
      </c>
      <c r="K24" s="788" t="s">
        <v>88</v>
      </c>
      <c r="L24" s="789"/>
      <c r="M24" s="789" t="s">
        <v>96</v>
      </c>
      <c r="N24" s="790"/>
      <c r="O24" s="788" t="s">
        <v>88</v>
      </c>
      <c r="P24" s="681"/>
      <c r="Q24" s="681" t="s">
        <v>96</v>
      </c>
      <c r="R24" s="688"/>
      <c r="S24" s="676"/>
    </row>
    <row r="25" spans="1:20" s="668" customFormat="1" ht="17.100000000000001" customHeight="1">
      <c r="A25" s="308"/>
      <c r="C25" s="184"/>
      <c r="D25" s="776"/>
      <c r="E25" s="778"/>
      <c r="F25" s="781"/>
      <c r="G25" s="784"/>
      <c r="H25" s="793"/>
      <c r="I25" s="776"/>
      <c r="J25" s="786"/>
      <c r="K25" s="784"/>
      <c r="L25" s="776"/>
      <c r="M25" s="776"/>
      <c r="N25" s="791"/>
      <c r="O25" s="784"/>
      <c r="P25" s="332"/>
      <c r="Q25" s="122"/>
      <c r="R25" s="122"/>
      <c r="S25" s="123"/>
    </row>
    <row r="26" spans="1:20" s="668" customFormat="1" ht="17.100000000000001" customHeight="1">
      <c r="A26" s="308"/>
      <c r="C26" s="184"/>
      <c r="D26" s="776"/>
      <c r="E26" s="778"/>
      <c r="F26" s="781"/>
      <c r="G26" s="784"/>
      <c r="H26" s="794"/>
      <c r="I26" s="776"/>
      <c r="J26" s="787"/>
      <c r="K26" s="784"/>
      <c r="L26" s="121"/>
      <c r="M26" s="122"/>
      <c r="N26" s="122"/>
      <c r="O26" s="122"/>
      <c r="P26" s="122"/>
      <c r="Q26" s="122"/>
      <c r="R26" s="122"/>
      <c r="S26" s="123"/>
    </row>
    <row r="27" spans="1:20" s="668" customFormat="1" ht="17.100000000000001" customHeight="1">
      <c r="A27" s="308" t="s">
        <v>1446</v>
      </c>
      <c r="C27" s="184"/>
      <c r="D27" s="776"/>
      <c r="E27" s="778"/>
      <c r="F27" s="781"/>
      <c r="G27" s="784"/>
      <c r="H27" s="792"/>
      <c r="I27" s="775">
        <v>3</v>
      </c>
      <c r="J27" s="785" t="s">
        <v>1447</v>
      </c>
      <c r="K27" s="788" t="s">
        <v>88</v>
      </c>
      <c r="L27" s="789"/>
      <c r="M27" s="789" t="s">
        <v>96</v>
      </c>
      <c r="N27" s="790"/>
      <c r="O27" s="788" t="s">
        <v>88</v>
      </c>
      <c r="P27" s="681"/>
      <c r="Q27" s="681" t="s">
        <v>96</v>
      </c>
      <c r="R27" s="688"/>
      <c r="S27" s="676"/>
    </row>
    <row r="28" spans="1:20" s="668" customFormat="1" ht="17.100000000000001" customHeight="1">
      <c r="A28" s="308"/>
      <c r="C28" s="184"/>
      <c r="D28" s="776"/>
      <c r="E28" s="778"/>
      <c r="F28" s="781"/>
      <c r="G28" s="784"/>
      <c r="H28" s="793"/>
      <c r="I28" s="776"/>
      <c r="J28" s="786"/>
      <c r="K28" s="784"/>
      <c r="L28" s="776"/>
      <c r="M28" s="776"/>
      <c r="N28" s="791"/>
      <c r="O28" s="784"/>
      <c r="P28" s="332"/>
      <c r="Q28" s="122"/>
      <c r="R28" s="122"/>
      <c r="S28" s="123"/>
    </row>
    <row r="29" spans="1:20" s="668" customFormat="1" ht="17.100000000000001" customHeight="1">
      <c r="A29" s="308"/>
      <c r="C29" s="184"/>
      <c r="D29" s="776"/>
      <c r="E29" s="778"/>
      <c r="F29" s="781"/>
      <c r="G29" s="784"/>
      <c r="H29" s="794"/>
      <c r="I29" s="776"/>
      <c r="J29" s="787"/>
      <c r="K29" s="784"/>
      <c r="L29" s="121"/>
      <c r="M29" s="122"/>
      <c r="N29" s="122"/>
      <c r="O29" s="122"/>
      <c r="P29" s="122"/>
      <c r="Q29" s="122"/>
      <c r="R29" s="122"/>
      <c r="S29" s="123"/>
    </row>
    <row r="30" spans="1:20" s="668" customFormat="1" ht="15" customHeight="1">
      <c r="A30" s="308"/>
      <c r="C30" s="184"/>
      <c r="D30" s="776"/>
      <c r="E30" s="779"/>
      <c r="F30" s="782"/>
      <c r="G30" s="784"/>
      <c r="H30" s="121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</row>
    <row r="31" spans="1:20" s="668" customFormat="1" ht="17.100000000000001" customHeight="1">
      <c r="A31" s="308">
        <v>1</v>
      </c>
      <c r="C31" s="440"/>
      <c r="D31" s="775">
        <v>2</v>
      </c>
      <c r="E31" s="777" t="s">
        <v>386</v>
      </c>
      <c r="F31" s="780" t="s">
        <v>930</v>
      </c>
      <c r="G31" s="783" t="s">
        <v>88</v>
      </c>
      <c r="H31" s="775"/>
      <c r="I31" s="775">
        <v>1</v>
      </c>
      <c r="J31" s="785" t="s">
        <v>1448</v>
      </c>
      <c r="K31" s="788" t="s">
        <v>88</v>
      </c>
      <c r="L31" s="789"/>
      <c r="M31" s="789" t="s">
        <v>96</v>
      </c>
      <c r="N31" s="790"/>
      <c r="O31" s="788" t="s">
        <v>88</v>
      </c>
      <c r="P31" s="681"/>
      <c r="Q31" s="681" t="s">
        <v>96</v>
      </c>
      <c r="R31" s="688"/>
      <c r="S31" s="676"/>
    </row>
    <row r="32" spans="1:20" s="668" customFormat="1" ht="17.100000000000001" customHeight="1">
      <c r="A32" s="308"/>
      <c r="C32" s="184"/>
      <c r="D32" s="776"/>
      <c r="E32" s="778"/>
      <c r="F32" s="781"/>
      <c r="G32" s="784"/>
      <c r="H32" s="776"/>
      <c r="I32" s="776"/>
      <c r="J32" s="786"/>
      <c r="K32" s="784"/>
      <c r="L32" s="776"/>
      <c r="M32" s="776"/>
      <c r="N32" s="791"/>
      <c r="O32" s="784"/>
      <c r="P32" s="332"/>
      <c r="Q32" s="122"/>
      <c r="R32" s="122"/>
      <c r="S32" s="123"/>
    </row>
    <row r="33" spans="1:19" s="668" customFormat="1" ht="15" customHeight="1">
      <c r="A33" s="308"/>
      <c r="C33" s="184"/>
      <c r="D33" s="776"/>
      <c r="E33" s="778"/>
      <c r="F33" s="781"/>
      <c r="G33" s="784"/>
      <c r="H33" s="776"/>
      <c r="I33" s="776"/>
      <c r="J33" s="787"/>
      <c r="K33" s="784"/>
      <c r="L33" s="121"/>
      <c r="M33" s="122"/>
      <c r="N33" s="122"/>
      <c r="O33" s="122"/>
      <c r="P33" s="122"/>
      <c r="Q33" s="122"/>
      <c r="R33" s="122"/>
      <c r="S33" s="123"/>
    </row>
    <row r="34" spans="1:19" s="668" customFormat="1" ht="15" customHeight="1">
      <c r="A34" s="308"/>
      <c r="C34" s="184"/>
      <c r="D34" s="776"/>
      <c r="E34" s="779"/>
      <c r="F34" s="782"/>
      <c r="G34" s="784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</row>
    <row r="35" spans="1:19" s="668" customFormat="1" ht="17.100000000000001" customHeight="1">
      <c r="A35" s="308">
        <v>3</v>
      </c>
      <c r="C35" s="440"/>
      <c r="D35" s="775">
        <v>3</v>
      </c>
      <c r="E35" s="777" t="s">
        <v>388</v>
      </c>
      <c r="F35" s="780" t="s">
        <v>931</v>
      </c>
      <c r="G35" s="783" t="s">
        <v>88</v>
      </c>
      <c r="H35" s="775"/>
      <c r="I35" s="775">
        <v>1</v>
      </c>
      <c r="J35" s="785" t="s">
        <v>1449</v>
      </c>
      <c r="K35" s="788" t="s">
        <v>88</v>
      </c>
      <c r="L35" s="789"/>
      <c r="M35" s="789" t="s">
        <v>96</v>
      </c>
      <c r="N35" s="790"/>
      <c r="O35" s="788" t="s">
        <v>88</v>
      </c>
      <c r="P35" s="681"/>
      <c r="Q35" s="681" t="s">
        <v>96</v>
      </c>
      <c r="R35" s="688"/>
      <c r="S35" s="676"/>
    </row>
    <row r="36" spans="1:19" s="668" customFormat="1" ht="17.100000000000001" customHeight="1">
      <c r="A36" s="308"/>
      <c r="C36" s="184"/>
      <c r="D36" s="776"/>
      <c r="E36" s="778"/>
      <c r="F36" s="781"/>
      <c r="G36" s="784"/>
      <c r="H36" s="776"/>
      <c r="I36" s="776"/>
      <c r="J36" s="786"/>
      <c r="K36" s="784"/>
      <c r="L36" s="776"/>
      <c r="M36" s="776"/>
      <c r="N36" s="791"/>
      <c r="O36" s="784"/>
      <c r="P36" s="332"/>
      <c r="Q36" s="122"/>
      <c r="R36" s="122"/>
      <c r="S36" s="123"/>
    </row>
    <row r="37" spans="1:19" s="668" customFormat="1" ht="15" customHeight="1">
      <c r="A37" s="308"/>
      <c r="C37" s="184"/>
      <c r="D37" s="776"/>
      <c r="E37" s="778"/>
      <c r="F37" s="781"/>
      <c r="G37" s="784"/>
      <c r="H37" s="776"/>
      <c r="I37" s="776"/>
      <c r="J37" s="787"/>
      <c r="K37" s="784"/>
      <c r="L37" s="121"/>
      <c r="M37" s="122"/>
      <c r="N37" s="122"/>
      <c r="O37" s="122"/>
      <c r="P37" s="122"/>
      <c r="Q37" s="122"/>
      <c r="R37" s="122"/>
      <c r="S37" s="123"/>
    </row>
    <row r="38" spans="1:19" s="668" customFormat="1" ht="15" customHeight="1">
      <c r="A38" s="308"/>
      <c r="C38" s="184"/>
      <c r="D38" s="776"/>
      <c r="E38" s="779"/>
      <c r="F38" s="782"/>
      <c r="G38" s="784"/>
      <c r="H38" s="121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3"/>
    </row>
    <row r="39" spans="1:19" ht="17.100000000000001" customHeight="1"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/>
    </row>
    <row r="40" spans="1:19" ht="3" customHeight="1"/>
    <row r="41" spans="1:19" hidden="1"/>
    <row r="42" spans="1:19" ht="0.95" customHeight="1"/>
    <row r="43" spans="1:19" ht="23.25" customHeight="1"/>
    <row r="44" spans="1:19" ht="3" customHeight="1"/>
  </sheetData>
  <sheetProtection password="FA9C" sheet="1" objects="1" scenarios="1" formatColumns="0" formatRows="0"/>
  <dataConsolidate leftLabels="1"/>
  <mergeCells count="79">
    <mergeCell ref="N35:N36"/>
    <mergeCell ref="O35:O36"/>
    <mergeCell ref="H24:H26"/>
    <mergeCell ref="I24:I26"/>
    <mergeCell ref="J24:J26"/>
    <mergeCell ref="K24:K26"/>
    <mergeCell ref="L24:L25"/>
    <mergeCell ref="M24:M25"/>
    <mergeCell ref="N24:N25"/>
    <mergeCell ref="O24:O25"/>
    <mergeCell ref="H27:H29"/>
    <mergeCell ref="I27:I29"/>
    <mergeCell ref="J27:J29"/>
    <mergeCell ref="K27:K29"/>
    <mergeCell ref="L27:L28"/>
    <mergeCell ref="M27:M28"/>
    <mergeCell ref="I35:I37"/>
    <mergeCell ref="J35:J37"/>
    <mergeCell ref="K35:K37"/>
    <mergeCell ref="L35:L36"/>
    <mergeCell ref="M35:M36"/>
    <mergeCell ref="D35:D38"/>
    <mergeCell ref="E35:E38"/>
    <mergeCell ref="F35:F38"/>
    <mergeCell ref="G35:G38"/>
    <mergeCell ref="H35:H37"/>
    <mergeCell ref="N21:N22"/>
    <mergeCell ref="O21:O22"/>
    <mergeCell ref="D31:D34"/>
    <mergeCell ref="E31:E34"/>
    <mergeCell ref="F31:F34"/>
    <mergeCell ref="G31:G34"/>
    <mergeCell ref="H31:H33"/>
    <mergeCell ref="I31:I33"/>
    <mergeCell ref="J31:J33"/>
    <mergeCell ref="K31:K33"/>
    <mergeCell ref="L31:L32"/>
    <mergeCell ref="M31:M32"/>
    <mergeCell ref="N31:N32"/>
    <mergeCell ref="O31:O32"/>
    <mergeCell ref="N27:N28"/>
    <mergeCell ref="O27:O28"/>
    <mergeCell ref="I21:I23"/>
    <mergeCell ref="J21:J23"/>
    <mergeCell ref="K21:K23"/>
    <mergeCell ref="L21:L22"/>
    <mergeCell ref="M21:M22"/>
    <mergeCell ref="D21:D30"/>
    <mergeCell ref="E21:E30"/>
    <mergeCell ref="F21:F30"/>
    <mergeCell ref="G21:G30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11" type="noConversion"/>
  <dataValidations xWindow="622" yWindow="221" count="7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 N31:N32 N35:N36 N24:N25 N27:N28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31 F35 F24 F27"/>
    <dataValidation allowBlank="1" showInputMessage="1" showErrorMessage="1" prompt="Для выбора выполните двойной щелчок левой клавиши мыши по соответствующей ячейке." sqref="G21 K21 O21 G31 K31 O31 G35 K35 O35 G24 K24 O24 G27 K27 O27"/>
    <dataValidation type="textLength" operator="lessThanOrEqual" allowBlank="1" showInputMessage="1" showErrorMessage="1" errorTitle="Ошибка" error="Допускается ввод не более 900 символов!" sqref="R21:S21 R35:S35 R31:S31 J31 R27:S27 R24:S24 J35">
      <formula1>900</formula1>
    </dataValidation>
    <dataValidation type="list" showInputMessage="1" showErrorMessage="1" errorTitle="Ошибка" error="Выберите значение из списка" sqref="J21 J24 J27">
      <formula1>name_rates_4_filter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E24 E27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27"/>
  <sheetViews>
    <sheetView showGridLines="0" topLeftCell="E1" zoomScaleNormal="100" workbookViewId="0">
      <selection activeCell="G28" sqref="G28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тарифов'!R31="","наименование отсутствует","" &amp; 'Перечень тарифов'!R31 &amp; "")</f>
        <v>наименование отсутствует</v>
      </c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тарифов'!F31="","наименование отсутствует","" &amp; 'Перечень тарифов'!F31 &amp; "")</f>
        <v>Холодное водоснабжение. Техническая вода</v>
      </c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477"/>
      <c r="D11" s="477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Белоярский муниципальный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800"/>
      <c r="B13" s="800"/>
      <c r="C13" s="800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Белоярский (71811151)</v>
      </c>
      <c r="I13" s="673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800"/>
      <c r="B14" s="319">
        <v>2</v>
      </c>
      <c r="C14" s="319"/>
      <c r="D14" s="319"/>
      <c r="F14" s="683" t="str">
        <f>"4."&amp;mergeValue(A14)</f>
        <v>4.1</v>
      </c>
      <c r="G14" s="554" t="s">
        <v>571</v>
      </c>
      <c r="H14" s="680" t="s">
        <v>515</v>
      </c>
      <c r="I14" s="286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>
        <v>2</v>
      </c>
      <c r="C15" s="672"/>
      <c r="D15" s="672"/>
      <c r="F15" s="683" t="str">
        <f>"4."&amp;mergeValue(A15) &amp;"."&amp;mergeValue(B15)</f>
        <v>4.1.2</v>
      </c>
      <c r="G15" s="461" t="s">
        <v>675</v>
      </c>
      <c r="H15" s="674" t="str">
        <f>IF(region_name="","",region_name)</f>
        <v>Ханты-Мансийский автономный округ</v>
      </c>
      <c r="I15" s="286" t="s">
        <v>574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800"/>
      <c r="B16" s="800"/>
      <c r="C16" s="800">
        <v>1</v>
      </c>
      <c r="D16" s="672"/>
      <c r="F16" s="683" t="str">
        <f>"4."&amp;mergeValue(A16) &amp;"."&amp;mergeValue(B16)&amp;"."&amp;mergeValue(C16)</f>
        <v>4.1.2.1</v>
      </c>
      <c r="G16" s="476" t="s">
        <v>572</v>
      </c>
      <c r="H16" s="674" t="str">
        <f>IF(Территории!H16="","","" &amp; Территории!H16 &amp; "")</f>
        <v>Белоярский муниципальный район</v>
      </c>
      <c r="I16" s="286" t="s">
        <v>575</v>
      </c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800"/>
      <c r="B17" s="800"/>
      <c r="C17" s="800"/>
      <c r="D17" s="672">
        <v>1</v>
      </c>
      <c r="F17" s="683" t="str">
        <f>"4."&amp;mergeValue(A17) &amp;"."&amp;mergeValue(B17)&amp;"."&amp;mergeValue(C17)&amp;"."&amp;mergeValue(D17)</f>
        <v>4.1.2.1.1</v>
      </c>
      <c r="G17" s="557" t="s">
        <v>573</v>
      </c>
      <c r="H17" s="674" t="str">
        <f>IF(Территории!R17="","","" &amp; Территории!R17 &amp; "")</f>
        <v>Казым (71811410)</v>
      </c>
      <c r="I17" s="673" t="s">
        <v>674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800"/>
      <c r="B18" s="319">
        <v>3</v>
      </c>
      <c r="C18" s="319"/>
      <c r="D18" s="319"/>
      <c r="F18" s="683" t="str">
        <f>"4."&amp;mergeValue(A18)</f>
        <v>4.1</v>
      </c>
      <c r="G18" s="554" t="s">
        <v>571</v>
      </c>
      <c r="H18" s="680" t="s">
        <v>515</v>
      </c>
      <c r="I18" s="286"/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800"/>
      <c r="B19" s="800">
        <v>2</v>
      </c>
      <c r="C19" s="672"/>
      <c r="D19" s="672"/>
      <c r="F19" s="683" t="str">
        <f>"4."&amp;mergeValue(A19) &amp;"."&amp;mergeValue(B19)</f>
        <v>4.1.2</v>
      </c>
      <c r="G19" s="461" t="s">
        <v>675</v>
      </c>
      <c r="H19" s="674" t="str">
        <f>IF(region_name="","",region_name)</f>
        <v>Ханты-Мансийский автономный округ</v>
      </c>
      <c r="I19" s="286" t="s">
        <v>574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800"/>
      <c r="B20" s="800"/>
      <c r="C20" s="800">
        <v>1</v>
      </c>
      <c r="D20" s="672"/>
      <c r="F20" s="683" t="str">
        <f>"4."&amp;mergeValue(A20) &amp;"."&amp;mergeValue(B20)&amp;"."&amp;mergeValue(C20)</f>
        <v>4.1.2.1</v>
      </c>
      <c r="G20" s="476" t="s">
        <v>572</v>
      </c>
      <c r="H20" s="674" t="str">
        <f>IF(Территории!H19="","","" &amp; Территории!H19 &amp; "")</f>
        <v>Белоярский муниципальный район</v>
      </c>
      <c r="I20" s="286" t="s">
        <v>575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800"/>
      <c r="B21" s="800"/>
      <c r="C21" s="800"/>
      <c r="D21" s="672">
        <v>1</v>
      </c>
      <c r="F21" s="683" t="str">
        <f>"4."&amp;mergeValue(A21) &amp;"."&amp;mergeValue(B21)&amp;"."&amp;mergeValue(C21)&amp;"."&amp;mergeValue(D21)</f>
        <v>4.1.2.1.1</v>
      </c>
      <c r="G21" s="557" t="s">
        <v>573</v>
      </c>
      <c r="H21" s="674" t="str">
        <f>IF(Территории!R20="","","" &amp; Территории!R20 &amp; "")</f>
        <v>Полноват (71811415)</v>
      </c>
      <c r="I21" s="673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800"/>
      <c r="B22" s="319">
        <v>3</v>
      </c>
      <c r="C22" s="319"/>
      <c r="D22" s="319"/>
      <c r="F22" s="683" t="str">
        <f>"4."&amp;mergeValue(A22)</f>
        <v>4.1</v>
      </c>
      <c r="G22" s="554" t="s">
        <v>571</v>
      </c>
      <c r="H22" s="680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800"/>
      <c r="B23" s="800">
        <v>2</v>
      </c>
      <c r="C23" s="672"/>
      <c r="D23" s="672"/>
      <c r="F23" s="683" t="str">
        <f>"4."&amp;mergeValue(A23) &amp;"."&amp;mergeValue(B23)</f>
        <v>4.1.2</v>
      </c>
      <c r="G23" s="461" t="s">
        <v>675</v>
      </c>
      <c r="H23" s="674" t="str">
        <f>IF(region_name="","",region_name)</f>
        <v>Ханты-Мансийский автономный округ</v>
      </c>
      <c r="I23" s="286" t="s">
        <v>574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800"/>
      <c r="B24" s="800"/>
      <c r="C24" s="800">
        <v>1</v>
      </c>
      <c r="D24" s="672"/>
      <c r="F24" s="683" t="str">
        <f>"4."&amp;mergeValue(A24) &amp;"."&amp;mergeValue(B24)&amp;"."&amp;mergeValue(C24)</f>
        <v>4.1.2.1</v>
      </c>
      <c r="G24" s="476" t="s">
        <v>572</v>
      </c>
      <c r="H24" s="674" t="str">
        <f>IF(Территории!H22="","","" &amp; Территории!H22 &amp; "")</f>
        <v>Белоярский муниципальный район</v>
      </c>
      <c r="I24" s="286" t="s">
        <v>575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800"/>
      <c r="B25" s="800"/>
      <c r="C25" s="800"/>
      <c r="D25" s="672">
        <v>1</v>
      </c>
      <c r="F25" s="683" t="str">
        <f>"4."&amp;mergeValue(A25) &amp;"."&amp;mergeValue(B25)&amp;"."&amp;mergeValue(C25)&amp;"."&amp;mergeValue(D25)</f>
        <v>4.1.2.1.1</v>
      </c>
      <c r="G25" s="557" t="s">
        <v>573</v>
      </c>
      <c r="H25" s="674" t="str">
        <f>IF(Территории!R23="","","" &amp; Территории!R23 &amp; "")</f>
        <v>Сорум (71811420)</v>
      </c>
      <c r="I25" s="673" t="s">
        <v>674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463" customFormat="1" ht="3" customHeight="1">
      <c r="A26" s="465"/>
      <c r="B26" s="465"/>
      <c r="C26" s="465"/>
      <c r="D26" s="465"/>
      <c r="F26" s="480"/>
      <c r="G26" s="481"/>
      <c r="H26" s="482"/>
      <c r="I26" s="483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</row>
    <row r="27" spans="1:20" s="463" customFormat="1" ht="15" customHeight="1">
      <c r="A27" s="465"/>
      <c r="B27" s="465"/>
      <c r="C27" s="465"/>
      <c r="D27" s="465"/>
      <c r="F27" s="462"/>
      <c r="G27" s="795" t="s">
        <v>676</v>
      </c>
      <c r="H27" s="795"/>
      <c r="I27" s="343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</row>
  </sheetData>
  <sheetProtection password="FA9C" sheet="1" objects="1" scenarios="1" formatColumns="0" formatRows="0"/>
  <mergeCells count="13">
    <mergeCell ref="G27:H27"/>
    <mergeCell ref="F2:H2"/>
    <mergeCell ref="F4:H4"/>
    <mergeCell ref="I4:I5"/>
    <mergeCell ref="A8:A25"/>
    <mergeCell ref="C12:C13"/>
    <mergeCell ref="B11:B13"/>
    <mergeCell ref="B15:B17"/>
    <mergeCell ref="C16:C17"/>
    <mergeCell ref="B19:B21"/>
    <mergeCell ref="C20:C21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29"/>
  <sheetViews>
    <sheetView showGridLines="0" topLeftCell="I4" zoomScaleNormal="100" workbookViewId="0">
      <selection activeCell="W35" sqref="W35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96" t="s">
        <v>678</v>
      </c>
      <c r="M5" s="797"/>
      <c r="N5" s="797"/>
      <c r="O5" s="797"/>
      <c r="P5" s="797"/>
      <c r="Q5" s="797"/>
      <c r="R5" s="797"/>
      <c r="S5" s="797"/>
      <c r="T5" s="797"/>
      <c r="U5" s="798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808" t="str">
        <f>IF(NameOrPr_ch="",IF(NameOrPr="","",NameOrPr),NameOrPr_ch)</f>
        <v>Региональная служба по тарифам ХМАО-ЮГРЫ</v>
      </c>
      <c r="P7" s="808"/>
      <c r="Q7" s="808"/>
      <c r="R7" s="808"/>
      <c r="S7" s="808"/>
      <c r="T7" s="808"/>
      <c r="U7" s="808"/>
      <c r="V7" s="80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808" t="str">
        <f>IF(datePr_ch="",IF(datePr="","",datePr),datePr_ch)</f>
        <v>13.04.2023</v>
      </c>
      <c r="P8" s="808"/>
      <c r="Q8" s="808"/>
      <c r="R8" s="808"/>
      <c r="S8" s="808"/>
      <c r="T8" s="808"/>
      <c r="U8" s="808"/>
      <c r="V8" s="80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808" t="str">
        <f>IF(numberPr_ch="",IF(numberPr="","",numberPr),numberPr_ch)</f>
        <v>17-нп</v>
      </c>
      <c r="P9" s="808"/>
      <c r="Q9" s="808"/>
      <c r="R9" s="808"/>
      <c r="S9" s="808"/>
      <c r="T9" s="808"/>
      <c r="U9" s="808"/>
      <c r="V9" s="80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471"/>
      <c r="O10" s="808" t="str">
        <f>IF(IstPub_ch="",IF(IstPub="","",IstPub),IstPub_ch)</f>
        <v>«Официальном интернет-портале правовой информации» (www.pravo.gov.ru) 21.04.2023 г.</v>
      </c>
      <c r="P10" s="808"/>
      <c r="Q10" s="808"/>
      <c r="R10" s="808"/>
      <c r="S10" s="808"/>
      <c r="T10" s="808"/>
      <c r="U10" s="808"/>
      <c r="V10" s="80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66"/>
      <c r="M11" s="76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809"/>
      <c r="P12" s="809"/>
      <c r="Q12" s="809"/>
      <c r="R12" s="809"/>
      <c r="S12" s="809"/>
      <c r="T12" s="809"/>
      <c r="U12" s="80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57" t="s">
        <v>510</v>
      </c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 t="s">
        <v>511</v>
      </c>
    </row>
    <row r="14" spans="7:34" ht="15" customHeight="1">
      <c r="J14" s="86"/>
      <c r="K14" s="86"/>
      <c r="L14" s="757" t="s">
        <v>95</v>
      </c>
      <c r="M14" s="757" t="s">
        <v>425</v>
      </c>
      <c r="N14" s="757"/>
      <c r="O14" s="806" t="s">
        <v>534</v>
      </c>
      <c r="P14" s="806"/>
      <c r="Q14" s="806"/>
      <c r="R14" s="806"/>
      <c r="S14" s="806"/>
      <c r="T14" s="806"/>
      <c r="U14" s="757" t="s">
        <v>344</v>
      </c>
      <c r="V14" s="804" t="s">
        <v>278</v>
      </c>
      <c r="W14" s="757"/>
    </row>
    <row r="15" spans="7:34" ht="14.25" customHeight="1">
      <c r="J15" s="86"/>
      <c r="K15" s="86"/>
      <c r="L15" s="757"/>
      <c r="M15" s="757"/>
      <c r="N15" s="757"/>
      <c r="O15" s="251" t="s">
        <v>535</v>
      </c>
      <c r="P15" s="814" t="s">
        <v>274</v>
      </c>
      <c r="Q15" s="814"/>
      <c r="R15" s="767" t="s">
        <v>536</v>
      </c>
      <c r="S15" s="767"/>
      <c r="T15" s="767"/>
      <c r="U15" s="757"/>
      <c r="V15" s="804"/>
      <c r="W15" s="757"/>
    </row>
    <row r="16" spans="7:34" ht="33.75" customHeight="1">
      <c r="J16" s="86"/>
      <c r="K16" s="86"/>
      <c r="L16" s="757"/>
      <c r="M16" s="757"/>
      <c r="N16" s="757"/>
      <c r="O16" s="435" t="s">
        <v>537</v>
      </c>
      <c r="P16" s="436" t="s">
        <v>538</v>
      </c>
      <c r="Q16" s="436" t="s">
        <v>405</v>
      </c>
      <c r="R16" s="437" t="s">
        <v>277</v>
      </c>
      <c r="S16" s="810" t="s">
        <v>276</v>
      </c>
      <c r="T16" s="810"/>
      <c r="U16" s="757"/>
      <c r="V16" s="804"/>
      <c r="W16" s="75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812">
        <f ca="1">OFFSET(S17,0,-1)+1</f>
        <v>7</v>
      </c>
      <c r="T17" s="812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813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82" t="str">
        <f>IF('Перечень тарифов'!J31="","","" &amp; 'Перечень тарифов'!J31 &amp; "")</f>
        <v>Тариф на техническую воду (подъем воды, транспортировка воды)</v>
      </c>
      <c r="P18" s="782"/>
      <c r="Q18" s="782"/>
      <c r="R18" s="782"/>
      <c r="S18" s="782"/>
      <c r="T18" s="782"/>
      <c r="U18" s="782"/>
      <c r="V18" s="782"/>
      <c r="W18" s="600" t="s">
        <v>543</v>
      </c>
    </row>
    <row r="19" spans="1:35" hidden="1">
      <c r="A19" s="813"/>
      <c r="B19" s="813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811"/>
      <c r="P19" s="811"/>
      <c r="Q19" s="811"/>
      <c r="R19" s="811"/>
      <c r="S19" s="811"/>
      <c r="T19" s="811"/>
      <c r="U19" s="811"/>
      <c r="V19" s="811"/>
      <c r="W19" s="286"/>
    </row>
    <row r="20" spans="1:35" hidden="1">
      <c r="A20" s="813"/>
      <c r="B20" s="813"/>
      <c r="C20" s="813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811"/>
      <c r="P20" s="811"/>
      <c r="Q20" s="811"/>
      <c r="R20" s="811"/>
      <c r="S20" s="811"/>
      <c r="T20" s="811"/>
      <c r="U20" s="811"/>
      <c r="V20" s="811"/>
      <c r="W20" s="286"/>
      <c r="AA20" s="317"/>
    </row>
    <row r="21" spans="1:35" ht="33.75">
      <c r="A21" s="813"/>
      <c r="B21" s="813"/>
      <c r="C21" s="813"/>
      <c r="D21" s="813">
        <v>1</v>
      </c>
      <c r="E21" s="342"/>
      <c r="F21" s="342"/>
      <c r="G21" s="342"/>
      <c r="H21" s="342"/>
      <c r="I21" s="80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818" t="s">
        <v>3</v>
      </c>
      <c r="P21" s="818"/>
      <c r="Q21" s="818"/>
      <c r="R21" s="818"/>
      <c r="S21" s="818"/>
      <c r="T21" s="818"/>
      <c r="U21" s="818"/>
      <c r="V21" s="818"/>
      <c r="W21" s="286" t="s">
        <v>680</v>
      </c>
      <c r="AA21" s="317"/>
    </row>
    <row r="22" spans="1:35" ht="33.75">
      <c r="A22" s="813"/>
      <c r="B22" s="813"/>
      <c r="C22" s="813"/>
      <c r="D22" s="813"/>
      <c r="E22" s="813">
        <v>1</v>
      </c>
      <c r="F22" s="342"/>
      <c r="G22" s="342"/>
      <c r="H22" s="342"/>
      <c r="I22" s="809"/>
      <c r="J22" s="80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807" t="s">
        <v>307</v>
      </c>
      <c r="P22" s="807"/>
      <c r="Q22" s="807"/>
      <c r="R22" s="807"/>
      <c r="S22" s="807"/>
      <c r="T22" s="807"/>
      <c r="U22" s="807"/>
      <c r="V22" s="807"/>
      <c r="W22" s="286" t="s">
        <v>545</v>
      </c>
      <c r="Y22" s="317" t="str">
        <f>strCheckUnique(Z22:Z25)</f>
        <v/>
      </c>
      <c r="AA22" s="317"/>
    </row>
    <row r="23" spans="1:35" ht="66" customHeight="1">
      <c r="A23" s="813"/>
      <c r="B23" s="813"/>
      <c r="C23" s="813"/>
      <c r="D23" s="813"/>
      <c r="E23" s="813"/>
      <c r="F23" s="340">
        <v>1</v>
      </c>
      <c r="G23" s="340"/>
      <c r="H23" s="340"/>
      <c r="I23" s="809"/>
      <c r="J23" s="80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 t="s">
        <v>1450</v>
      </c>
      <c r="N23" s="816"/>
      <c r="O23" s="687">
        <v>28.59</v>
      </c>
      <c r="P23" s="192"/>
      <c r="Q23" s="192"/>
      <c r="R23" s="805" t="s">
        <v>938</v>
      </c>
      <c r="S23" s="815" t="s">
        <v>87</v>
      </c>
      <c r="T23" s="805" t="s">
        <v>939</v>
      </c>
      <c r="U23" s="815" t="s">
        <v>88</v>
      </c>
      <c r="V23" s="282"/>
      <c r="W23" s="801" t="s">
        <v>546</v>
      </c>
      <c r="X23" s="599" t="str">
        <f>strCheckDate(O24:V24)</f>
        <v/>
      </c>
      <c r="Z23" s="317" t="str">
        <f>IF(M23="","",M23 )</f>
        <v>без учета НДС</v>
      </c>
      <c r="AA23" s="317"/>
      <c r="AB23" s="317"/>
      <c r="AC23" s="317"/>
    </row>
    <row r="24" spans="1:35" hidden="1">
      <c r="A24" s="813"/>
      <c r="B24" s="813"/>
      <c r="C24" s="813"/>
      <c r="D24" s="813"/>
      <c r="E24" s="813"/>
      <c r="F24" s="340"/>
      <c r="G24" s="340"/>
      <c r="H24" s="340"/>
      <c r="I24" s="809"/>
      <c r="J24" s="809"/>
      <c r="K24" s="344"/>
      <c r="L24" s="171"/>
      <c r="M24" s="205"/>
      <c r="N24" s="816"/>
      <c r="O24" s="299"/>
      <c r="P24" s="296"/>
      <c r="Q24" s="297" t="str">
        <f>R23 &amp; "-" &amp; T23</f>
        <v>02.05.2023-31.12.2023</v>
      </c>
      <c r="R24" s="805"/>
      <c r="S24" s="815"/>
      <c r="T24" s="817"/>
      <c r="U24" s="815"/>
      <c r="V24" s="282"/>
      <c r="W24" s="802"/>
      <c r="AA24" s="317"/>
    </row>
    <row r="25" spans="1:35" customFormat="1" ht="15" customHeight="1">
      <c r="A25" s="813"/>
      <c r="B25" s="813"/>
      <c r="C25" s="813"/>
      <c r="D25" s="813"/>
      <c r="E25" s="813"/>
      <c r="F25" s="340"/>
      <c r="G25" s="340"/>
      <c r="H25" s="340"/>
      <c r="I25" s="809"/>
      <c r="J25" s="809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80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813"/>
      <c r="B26" s="813"/>
      <c r="C26" s="813"/>
      <c r="D26" s="813"/>
      <c r="E26" s="340"/>
      <c r="F26" s="342"/>
      <c r="G26" s="342"/>
      <c r="H26" s="342"/>
      <c r="I26" s="80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813"/>
      <c r="B27" s="813"/>
      <c r="C27" s="813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ht="3" customHeight="1"/>
    <row r="29" spans="1:35" ht="48.95" customHeight="1">
      <c r="M29" s="795" t="s">
        <v>703</v>
      </c>
      <c r="N29" s="795"/>
      <c r="O29" s="795"/>
      <c r="P29" s="795"/>
      <c r="Q29" s="795"/>
      <c r="R29" s="795"/>
      <c r="S29" s="795"/>
      <c r="T29" s="795"/>
      <c r="U29" s="795"/>
      <c r="V29" s="795"/>
    </row>
  </sheetData>
  <sheetProtection password="FA9C" sheet="1" objects="1" scenarios="1" formatColumns="0" formatRows="0"/>
  <dataConsolidate leftLabels="1"/>
  <mergeCells count="38">
    <mergeCell ref="J22:J25"/>
    <mergeCell ref="P15:Q15"/>
    <mergeCell ref="O20:V20"/>
    <mergeCell ref="M29:V29"/>
    <mergeCell ref="S23:S24"/>
    <mergeCell ref="U23:U24"/>
    <mergeCell ref="N23:N24"/>
    <mergeCell ref="T23:T24"/>
    <mergeCell ref="O21:V21"/>
    <mergeCell ref="A18:A27"/>
    <mergeCell ref="B19:B27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L14:L16"/>
    <mergeCell ref="M14:M16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479"/>
      <c r="D11" s="479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800"/>
      <c r="B13" s="800"/>
      <c r="C13" s="800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819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800"/>
      <c r="B14" s="800"/>
      <c r="C14" s="800"/>
      <c r="D14" s="479"/>
      <c r="F14" s="473"/>
      <c r="G14" s="163" t="s">
        <v>4</v>
      </c>
      <c r="H14" s="478"/>
      <c r="I14" s="81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800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95" t="s">
        <v>676</v>
      </c>
      <c r="H19" s="795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96" t="s">
        <v>678</v>
      </c>
      <c r="M5" s="797"/>
      <c r="N5" s="797"/>
      <c r="O5" s="797"/>
      <c r="P5" s="797"/>
      <c r="Q5" s="797"/>
      <c r="R5" s="797"/>
      <c r="S5" s="797"/>
      <c r="T5" s="797"/>
      <c r="U5" s="798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808" t="str">
        <f>IF(NameOrPr_ch="",IF(NameOrPr="","",NameOrPr),NameOrPr_ch)</f>
        <v>Региональная служба по тарифам ХМАО-ЮГРЫ</v>
      </c>
      <c r="P7" s="808"/>
      <c r="Q7" s="808"/>
      <c r="R7" s="808"/>
      <c r="S7" s="808"/>
      <c r="T7" s="808"/>
      <c r="U7" s="808"/>
      <c r="V7" s="80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808" t="str">
        <f>IF(datePr_ch="",IF(datePr="","",datePr),datePr_ch)</f>
        <v>13.04.2023</v>
      </c>
      <c r="P8" s="808"/>
      <c r="Q8" s="808"/>
      <c r="R8" s="808"/>
      <c r="S8" s="808"/>
      <c r="T8" s="808"/>
      <c r="U8" s="808"/>
      <c r="V8" s="80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808" t="str">
        <f>IF(numberPr_ch="",IF(numberPr="","",numberPr),numberPr_ch)</f>
        <v>17-нп</v>
      </c>
      <c r="P9" s="808"/>
      <c r="Q9" s="808"/>
      <c r="R9" s="808"/>
      <c r="S9" s="808"/>
      <c r="T9" s="808"/>
      <c r="U9" s="808"/>
      <c r="V9" s="80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808" t="str">
        <f>IF(IstPub_ch="",IF(IstPub="","",IstPub),IstPub_ch)</f>
        <v>«Официальном интернет-портале правовой информации» (www.pravo.gov.ru) 21.04.2023 г.</v>
      </c>
      <c r="P10" s="808"/>
      <c r="Q10" s="808"/>
      <c r="R10" s="808"/>
      <c r="S10" s="808"/>
      <c r="T10" s="808"/>
      <c r="U10" s="808"/>
      <c r="V10" s="80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66"/>
      <c r="M11" s="76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809"/>
      <c r="P12" s="809"/>
      <c r="Q12" s="809"/>
      <c r="R12" s="809"/>
      <c r="S12" s="809"/>
      <c r="T12" s="809"/>
      <c r="U12" s="80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57" t="s">
        <v>510</v>
      </c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 t="s">
        <v>511</v>
      </c>
    </row>
    <row r="14" spans="7:34" ht="15" customHeight="1">
      <c r="J14" s="86"/>
      <c r="K14" s="86"/>
      <c r="L14" s="757" t="s">
        <v>95</v>
      </c>
      <c r="M14" s="757" t="s">
        <v>425</v>
      </c>
      <c r="N14" s="757"/>
      <c r="O14" s="806" t="s">
        <v>534</v>
      </c>
      <c r="P14" s="806"/>
      <c r="Q14" s="806"/>
      <c r="R14" s="806"/>
      <c r="S14" s="806"/>
      <c r="T14" s="806"/>
      <c r="U14" s="757" t="s">
        <v>344</v>
      </c>
      <c r="V14" s="804" t="s">
        <v>278</v>
      </c>
      <c r="W14" s="757"/>
    </row>
    <row r="15" spans="7:34" ht="14.25" customHeight="1">
      <c r="J15" s="86"/>
      <c r="K15" s="86"/>
      <c r="L15" s="757"/>
      <c r="M15" s="757"/>
      <c r="N15" s="757"/>
      <c r="O15" s="251" t="s">
        <v>535</v>
      </c>
      <c r="P15" s="814" t="s">
        <v>274</v>
      </c>
      <c r="Q15" s="814"/>
      <c r="R15" s="767" t="s">
        <v>536</v>
      </c>
      <c r="S15" s="767"/>
      <c r="T15" s="767"/>
      <c r="U15" s="757"/>
      <c r="V15" s="804"/>
      <c r="W15" s="757"/>
    </row>
    <row r="16" spans="7:34" ht="33.75" customHeight="1">
      <c r="J16" s="86"/>
      <c r="K16" s="86"/>
      <c r="L16" s="757"/>
      <c r="M16" s="757"/>
      <c r="N16" s="757"/>
      <c r="O16" s="435" t="s">
        <v>537</v>
      </c>
      <c r="P16" s="436" t="s">
        <v>538</v>
      </c>
      <c r="Q16" s="436" t="s">
        <v>405</v>
      </c>
      <c r="R16" s="437" t="s">
        <v>277</v>
      </c>
      <c r="S16" s="810" t="s">
        <v>276</v>
      </c>
      <c r="T16" s="810"/>
      <c r="U16" s="757"/>
      <c r="V16" s="804"/>
      <c r="W16" s="75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812">
        <f ca="1">OFFSET(S17,0,-1)+1</f>
        <v>7</v>
      </c>
      <c r="T17" s="812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813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82"/>
      <c r="P18" s="782"/>
      <c r="Q18" s="782"/>
      <c r="R18" s="782"/>
      <c r="S18" s="782"/>
      <c r="T18" s="782"/>
      <c r="U18" s="782"/>
      <c r="V18" s="782"/>
      <c r="W18" s="600" t="s">
        <v>543</v>
      </c>
    </row>
    <row r="19" spans="1:35" ht="22.5">
      <c r="A19" s="813"/>
      <c r="B19" s="813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811"/>
      <c r="P19" s="811"/>
      <c r="Q19" s="811"/>
      <c r="R19" s="811"/>
      <c r="S19" s="811"/>
      <c r="T19" s="811"/>
      <c r="U19" s="811"/>
      <c r="V19" s="811"/>
      <c r="W19" s="286" t="s">
        <v>544</v>
      </c>
    </row>
    <row r="20" spans="1:35" ht="45">
      <c r="A20" s="813"/>
      <c r="B20" s="813"/>
      <c r="C20" s="813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811"/>
      <c r="P20" s="811"/>
      <c r="Q20" s="811"/>
      <c r="R20" s="811"/>
      <c r="S20" s="811"/>
      <c r="T20" s="811"/>
      <c r="U20" s="811"/>
      <c r="V20" s="811"/>
      <c r="W20" s="286" t="s">
        <v>679</v>
      </c>
      <c r="AA20" s="317"/>
    </row>
    <row r="21" spans="1:35" ht="33.75">
      <c r="A21" s="813"/>
      <c r="B21" s="813"/>
      <c r="C21" s="813"/>
      <c r="D21" s="813">
        <v>1</v>
      </c>
      <c r="E21" s="410"/>
      <c r="F21" s="410"/>
      <c r="G21" s="410"/>
      <c r="H21" s="410"/>
      <c r="I21" s="80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818"/>
      <c r="P21" s="818"/>
      <c r="Q21" s="818"/>
      <c r="R21" s="818"/>
      <c r="S21" s="818"/>
      <c r="T21" s="818"/>
      <c r="U21" s="818"/>
      <c r="V21" s="818"/>
      <c r="W21" s="286" t="s">
        <v>680</v>
      </c>
      <c r="AA21" s="317"/>
    </row>
    <row r="22" spans="1:35" ht="33.75">
      <c r="A22" s="813"/>
      <c r="B22" s="813"/>
      <c r="C22" s="813"/>
      <c r="D22" s="813"/>
      <c r="E22" s="813">
        <v>1</v>
      </c>
      <c r="F22" s="410"/>
      <c r="G22" s="410"/>
      <c r="H22" s="410"/>
      <c r="I22" s="809"/>
      <c r="J22" s="80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807"/>
      <c r="P22" s="807"/>
      <c r="Q22" s="807"/>
      <c r="R22" s="807"/>
      <c r="S22" s="807"/>
      <c r="T22" s="807"/>
      <c r="U22" s="807"/>
      <c r="V22" s="807"/>
      <c r="W22" s="286" t="s">
        <v>545</v>
      </c>
      <c r="Y22" s="317" t="str">
        <f>strCheckUnique(Z22:Z25)</f>
        <v/>
      </c>
      <c r="AA22" s="317"/>
    </row>
    <row r="23" spans="1:35" ht="66" customHeight="1">
      <c r="A23" s="813"/>
      <c r="B23" s="813"/>
      <c r="C23" s="813"/>
      <c r="D23" s="813"/>
      <c r="E23" s="813"/>
      <c r="F23" s="340">
        <v>1</v>
      </c>
      <c r="G23" s="340"/>
      <c r="H23" s="340"/>
      <c r="I23" s="809"/>
      <c r="J23" s="80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816"/>
      <c r="O23" s="192"/>
      <c r="P23" s="192"/>
      <c r="Q23" s="192"/>
      <c r="R23" s="805"/>
      <c r="S23" s="815" t="s">
        <v>87</v>
      </c>
      <c r="T23" s="805"/>
      <c r="U23" s="815" t="s">
        <v>88</v>
      </c>
      <c r="V23" s="282"/>
      <c r="W23" s="801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813"/>
      <c r="B24" s="813"/>
      <c r="C24" s="813"/>
      <c r="D24" s="813"/>
      <c r="E24" s="813"/>
      <c r="F24" s="340"/>
      <c r="G24" s="340"/>
      <c r="H24" s="340"/>
      <c r="I24" s="809"/>
      <c r="J24" s="809"/>
      <c r="K24" s="344"/>
      <c r="L24" s="171"/>
      <c r="M24" s="205"/>
      <c r="N24" s="816"/>
      <c r="O24" s="299"/>
      <c r="P24" s="296"/>
      <c r="Q24" s="297" t="str">
        <f>R23 &amp; "-" &amp; T23</f>
        <v>-</v>
      </c>
      <c r="R24" s="805"/>
      <c r="S24" s="815"/>
      <c r="T24" s="817"/>
      <c r="U24" s="815"/>
      <c r="V24" s="282"/>
      <c r="W24" s="802"/>
      <c r="AA24" s="317"/>
    </row>
    <row r="25" spans="1:35" customFormat="1" ht="15" customHeight="1">
      <c r="A25" s="813"/>
      <c r="B25" s="813"/>
      <c r="C25" s="813"/>
      <c r="D25" s="813"/>
      <c r="E25" s="813"/>
      <c r="F25" s="340"/>
      <c r="G25" s="340"/>
      <c r="H25" s="340"/>
      <c r="I25" s="809"/>
      <c r="J25" s="809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80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813"/>
      <c r="B26" s="813"/>
      <c r="C26" s="813"/>
      <c r="D26" s="813"/>
      <c r="E26" s="340"/>
      <c r="F26" s="410"/>
      <c r="G26" s="410"/>
      <c r="H26" s="410"/>
      <c r="I26" s="80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813"/>
      <c r="B27" s="813"/>
      <c r="C27" s="813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813"/>
      <c r="B28" s="813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813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95" t="s">
        <v>703</v>
      </c>
      <c r="N32" s="795"/>
      <c r="O32" s="795"/>
      <c r="P32" s="795"/>
      <c r="Q32" s="795"/>
      <c r="R32" s="795"/>
      <c r="S32" s="795"/>
      <c r="T32" s="795"/>
      <c r="U32" s="795"/>
      <c r="V32" s="795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27"/>
  <sheetViews>
    <sheetView showGridLines="0" topLeftCell="E1" zoomScaleNormal="100" workbookViewId="0">
      <selection activeCell="G28" sqref="G28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тарифов'!R35="","наименование отсутствует","" &amp; 'Перечень тарифов'!R35 &amp; "")</f>
        <v>наименование отсутствует</v>
      </c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тарифов'!F35="","наименование отсутствует","" &amp; 'Перечень тарифов'!F35 &amp; "")</f>
        <v>Холодное водоснабжение. Подвозная вода</v>
      </c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479"/>
      <c r="D11" s="479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Белоярский муниципальный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800"/>
      <c r="B13" s="800"/>
      <c r="C13" s="800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Белоярский (71811151)</v>
      </c>
      <c r="I13" s="673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800"/>
      <c r="B14" s="319">
        <v>2</v>
      </c>
      <c r="C14" s="319"/>
      <c r="D14" s="319"/>
      <c r="F14" s="683" t="str">
        <f>"4."&amp;mergeValue(A14)</f>
        <v>4.1</v>
      </c>
      <c r="G14" s="554" t="s">
        <v>571</v>
      </c>
      <c r="H14" s="680" t="s">
        <v>515</v>
      </c>
      <c r="I14" s="286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>
        <v>2</v>
      </c>
      <c r="C15" s="672"/>
      <c r="D15" s="672"/>
      <c r="F15" s="683" t="str">
        <f>"4."&amp;mergeValue(A15) &amp;"."&amp;mergeValue(B15)</f>
        <v>4.1.2</v>
      </c>
      <c r="G15" s="461" t="s">
        <v>675</v>
      </c>
      <c r="H15" s="674" t="str">
        <f>IF(region_name="","",region_name)</f>
        <v>Ханты-Мансийский автономный округ</v>
      </c>
      <c r="I15" s="286" t="s">
        <v>574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800"/>
      <c r="B16" s="800"/>
      <c r="C16" s="800">
        <v>1</v>
      </c>
      <c r="D16" s="672"/>
      <c r="F16" s="683" t="str">
        <f>"4."&amp;mergeValue(A16) &amp;"."&amp;mergeValue(B16)&amp;"."&amp;mergeValue(C16)</f>
        <v>4.1.2.1</v>
      </c>
      <c r="G16" s="476" t="s">
        <v>572</v>
      </c>
      <c r="H16" s="674" t="str">
        <f>IF(Территории!H16="","","" &amp; Территории!H16 &amp; "")</f>
        <v>Белоярский муниципальный район</v>
      </c>
      <c r="I16" s="286" t="s">
        <v>575</v>
      </c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800"/>
      <c r="B17" s="800"/>
      <c r="C17" s="800"/>
      <c r="D17" s="672">
        <v>1</v>
      </c>
      <c r="F17" s="683" t="str">
        <f>"4."&amp;mergeValue(A17) &amp;"."&amp;mergeValue(B17)&amp;"."&amp;mergeValue(C17)&amp;"."&amp;mergeValue(D17)</f>
        <v>4.1.2.1.1</v>
      </c>
      <c r="G17" s="557" t="s">
        <v>573</v>
      </c>
      <c r="H17" s="674" t="str">
        <f>IF(Территории!R17="","","" &amp; Территории!R17 &amp; "")</f>
        <v>Казым (71811410)</v>
      </c>
      <c r="I17" s="673" t="s">
        <v>674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800"/>
      <c r="B18" s="319">
        <v>3</v>
      </c>
      <c r="C18" s="319"/>
      <c r="D18" s="319"/>
      <c r="F18" s="683" t="str">
        <f>"4."&amp;mergeValue(A18)</f>
        <v>4.1</v>
      </c>
      <c r="G18" s="554" t="s">
        <v>571</v>
      </c>
      <c r="H18" s="680" t="s">
        <v>515</v>
      </c>
      <c r="I18" s="286"/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800"/>
      <c r="B19" s="800">
        <v>2</v>
      </c>
      <c r="C19" s="672"/>
      <c r="D19" s="672"/>
      <c r="F19" s="683" t="str">
        <f>"4."&amp;mergeValue(A19) &amp;"."&amp;mergeValue(B19)</f>
        <v>4.1.2</v>
      </c>
      <c r="G19" s="461" t="s">
        <v>675</v>
      </c>
      <c r="H19" s="674" t="str">
        <f>IF(region_name="","",region_name)</f>
        <v>Ханты-Мансийский автономный округ</v>
      </c>
      <c r="I19" s="286" t="s">
        <v>574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800"/>
      <c r="B20" s="800"/>
      <c r="C20" s="800">
        <v>1</v>
      </c>
      <c r="D20" s="672"/>
      <c r="F20" s="683" t="str">
        <f>"4."&amp;mergeValue(A20) &amp;"."&amp;mergeValue(B20)&amp;"."&amp;mergeValue(C20)</f>
        <v>4.1.2.1</v>
      </c>
      <c r="G20" s="476" t="s">
        <v>572</v>
      </c>
      <c r="H20" s="674" t="str">
        <f>IF(Территории!H19="","","" &amp; Территории!H19 &amp; "")</f>
        <v>Белоярский муниципальный район</v>
      </c>
      <c r="I20" s="286" t="s">
        <v>575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800"/>
      <c r="B21" s="800"/>
      <c r="C21" s="800"/>
      <c r="D21" s="672">
        <v>1</v>
      </c>
      <c r="F21" s="683" t="str">
        <f>"4."&amp;mergeValue(A21) &amp;"."&amp;mergeValue(B21)&amp;"."&amp;mergeValue(C21)&amp;"."&amp;mergeValue(D21)</f>
        <v>4.1.2.1.1</v>
      </c>
      <c r="G21" s="557" t="s">
        <v>573</v>
      </c>
      <c r="H21" s="674" t="str">
        <f>IF(Территории!R20="","","" &amp; Территории!R20 &amp; "")</f>
        <v>Полноват (71811415)</v>
      </c>
      <c r="I21" s="673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800"/>
      <c r="B22" s="319">
        <v>3</v>
      </c>
      <c r="C22" s="319"/>
      <c r="D22" s="319"/>
      <c r="F22" s="683" t="str">
        <f>"4."&amp;mergeValue(A22)</f>
        <v>4.1</v>
      </c>
      <c r="G22" s="554" t="s">
        <v>571</v>
      </c>
      <c r="H22" s="680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800"/>
      <c r="B23" s="800">
        <v>2</v>
      </c>
      <c r="C23" s="672"/>
      <c r="D23" s="672"/>
      <c r="F23" s="683" t="str">
        <f>"4."&amp;mergeValue(A23) &amp;"."&amp;mergeValue(B23)</f>
        <v>4.1.2</v>
      </c>
      <c r="G23" s="461" t="s">
        <v>675</v>
      </c>
      <c r="H23" s="674" t="str">
        <f>IF(region_name="","",region_name)</f>
        <v>Ханты-Мансийский автономный округ</v>
      </c>
      <c r="I23" s="286" t="s">
        <v>574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800"/>
      <c r="B24" s="800"/>
      <c r="C24" s="800">
        <v>1</v>
      </c>
      <c r="D24" s="672"/>
      <c r="F24" s="683" t="str">
        <f>"4."&amp;mergeValue(A24) &amp;"."&amp;mergeValue(B24)&amp;"."&amp;mergeValue(C24)</f>
        <v>4.1.2.1</v>
      </c>
      <c r="G24" s="476" t="s">
        <v>572</v>
      </c>
      <c r="H24" s="674" t="str">
        <f>IF(Территории!H22="","","" &amp; Территории!H22 &amp; "")</f>
        <v>Белоярский муниципальный район</v>
      </c>
      <c r="I24" s="286" t="s">
        <v>575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800"/>
      <c r="B25" s="800"/>
      <c r="C25" s="800"/>
      <c r="D25" s="672">
        <v>1</v>
      </c>
      <c r="F25" s="683" t="str">
        <f>"4."&amp;mergeValue(A25) &amp;"."&amp;mergeValue(B25)&amp;"."&amp;mergeValue(C25)&amp;"."&amp;mergeValue(D25)</f>
        <v>4.1.2.1.1</v>
      </c>
      <c r="G25" s="557" t="s">
        <v>573</v>
      </c>
      <c r="H25" s="674" t="str">
        <f>IF(Территории!R23="","","" &amp; Территории!R23 &amp; "")</f>
        <v>Сорум (71811420)</v>
      </c>
      <c r="I25" s="673" t="s">
        <v>674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463" customFormat="1" ht="3" customHeight="1">
      <c r="A26" s="465"/>
      <c r="B26" s="465"/>
      <c r="C26" s="465"/>
      <c r="D26" s="465"/>
      <c r="F26" s="480"/>
      <c r="G26" s="481"/>
      <c r="H26" s="482"/>
      <c r="I26" s="483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</row>
    <row r="27" spans="1:20" s="463" customFormat="1" ht="15" customHeight="1">
      <c r="A27" s="465"/>
      <c r="B27" s="465"/>
      <c r="C27" s="465"/>
      <c r="D27" s="465"/>
      <c r="F27" s="462"/>
      <c r="G27" s="795" t="s">
        <v>676</v>
      </c>
      <c r="H27" s="795"/>
      <c r="I27" s="343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</row>
  </sheetData>
  <sheetProtection password="FA9C" sheet="1" objects="1" scenarios="1" formatColumns="0" formatRows="0"/>
  <mergeCells count="13">
    <mergeCell ref="G27:H27"/>
    <mergeCell ref="F2:H2"/>
    <mergeCell ref="F4:H4"/>
    <mergeCell ref="I4:I5"/>
    <mergeCell ref="A8:A25"/>
    <mergeCell ref="C12:C13"/>
    <mergeCell ref="B11:B13"/>
    <mergeCell ref="B15:B17"/>
    <mergeCell ref="C16:C17"/>
    <mergeCell ref="B19:B21"/>
    <mergeCell ref="C20:C21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3"/>
  <sheetViews>
    <sheetView showGridLines="0" topLeftCell="I4" zoomScaleNormal="100" workbookViewId="0">
      <selection activeCell="S34" sqref="S34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96" t="s">
        <v>678</v>
      </c>
      <c r="M5" s="797"/>
      <c r="N5" s="797"/>
      <c r="O5" s="797"/>
      <c r="P5" s="797"/>
      <c r="Q5" s="797"/>
      <c r="R5" s="797"/>
      <c r="S5" s="797"/>
      <c r="T5" s="797"/>
      <c r="U5" s="798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808" t="str">
        <f>IF(NameOrPr_ch="",IF(NameOrPr="","",NameOrPr),NameOrPr_ch)</f>
        <v>Региональная служба по тарифам ХМАО-ЮГРЫ</v>
      </c>
      <c r="P7" s="808"/>
      <c r="Q7" s="808"/>
      <c r="R7" s="808"/>
      <c r="S7" s="808"/>
      <c r="T7" s="808"/>
      <c r="U7" s="808"/>
      <c r="V7" s="80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808" t="str">
        <f>IF(datePr_ch="",IF(datePr="","",datePr),datePr_ch)</f>
        <v>13.04.2023</v>
      </c>
      <c r="P8" s="808"/>
      <c r="Q8" s="808"/>
      <c r="R8" s="808"/>
      <c r="S8" s="808"/>
      <c r="T8" s="808"/>
      <c r="U8" s="808"/>
      <c r="V8" s="80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808" t="str">
        <f>IF(numberPr_ch="",IF(numberPr="","",numberPr),numberPr_ch)</f>
        <v>17-нп</v>
      </c>
      <c r="P9" s="808"/>
      <c r="Q9" s="808"/>
      <c r="R9" s="808"/>
      <c r="S9" s="808"/>
      <c r="T9" s="808"/>
      <c r="U9" s="808"/>
      <c r="V9" s="80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5" t="s">
        <v>576</v>
      </c>
      <c r="N10" s="656"/>
      <c r="O10" s="808" t="str">
        <f>IF(IstPub_ch="",IF(IstPub="","",IstPub),IstPub_ch)</f>
        <v>«Официальном интернет-портале правовой информации» (www.pravo.gov.ru) 21.04.2023 г.</v>
      </c>
      <c r="P10" s="808"/>
      <c r="Q10" s="808"/>
      <c r="R10" s="808"/>
      <c r="S10" s="808"/>
      <c r="T10" s="808"/>
      <c r="U10" s="808"/>
      <c r="V10" s="80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66"/>
      <c r="M11" s="76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809"/>
      <c r="P12" s="809"/>
      <c r="Q12" s="809"/>
      <c r="R12" s="809"/>
      <c r="S12" s="809"/>
      <c r="T12" s="809"/>
      <c r="U12" s="80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57" t="s">
        <v>510</v>
      </c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 t="s">
        <v>511</v>
      </c>
    </row>
    <row r="14" spans="7:34" ht="15" customHeight="1">
      <c r="J14" s="86"/>
      <c r="K14" s="86"/>
      <c r="L14" s="757" t="s">
        <v>95</v>
      </c>
      <c r="M14" s="757" t="s">
        <v>425</v>
      </c>
      <c r="N14" s="757"/>
      <c r="O14" s="806" t="s">
        <v>534</v>
      </c>
      <c r="P14" s="806"/>
      <c r="Q14" s="806"/>
      <c r="R14" s="806"/>
      <c r="S14" s="806"/>
      <c r="T14" s="806"/>
      <c r="U14" s="757" t="s">
        <v>344</v>
      </c>
      <c r="V14" s="804" t="s">
        <v>278</v>
      </c>
      <c r="W14" s="757"/>
    </row>
    <row r="15" spans="7:34" ht="14.25" customHeight="1">
      <c r="J15" s="86"/>
      <c r="K15" s="86"/>
      <c r="L15" s="757"/>
      <c r="M15" s="757"/>
      <c r="N15" s="757"/>
      <c r="O15" s="251" t="s">
        <v>535</v>
      </c>
      <c r="P15" s="814" t="s">
        <v>274</v>
      </c>
      <c r="Q15" s="814"/>
      <c r="R15" s="767" t="s">
        <v>536</v>
      </c>
      <c r="S15" s="767"/>
      <c r="T15" s="767"/>
      <c r="U15" s="757"/>
      <c r="V15" s="804"/>
      <c r="W15" s="757"/>
    </row>
    <row r="16" spans="7:34" ht="33.75" customHeight="1">
      <c r="J16" s="86"/>
      <c r="K16" s="86"/>
      <c r="L16" s="757"/>
      <c r="M16" s="757"/>
      <c r="N16" s="757"/>
      <c r="O16" s="435" t="s">
        <v>537</v>
      </c>
      <c r="P16" s="436" t="s">
        <v>538</v>
      </c>
      <c r="Q16" s="436" t="s">
        <v>405</v>
      </c>
      <c r="R16" s="437" t="s">
        <v>277</v>
      </c>
      <c r="S16" s="810" t="s">
        <v>276</v>
      </c>
      <c r="T16" s="810"/>
      <c r="U16" s="757"/>
      <c r="V16" s="804"/>
      <c r="W16" s="75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812">
        <f ca="1">OFFSET(S17,0,-1)+1</f>
        <v>7</v>
      </c>
      <c r="T17" s="812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813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82" t="str">
        <f>IF('Перечень тарифов'!J35="","","" &amp; 'Перечень тарифов'!J35 &amp; "")</f>
        <v xml:space="preserve">Тариф на подвоз воды, для организаций, осуществляющих подвоз воды </v>
      </c>
      <c r="P18" s="782"/>
      <c r="Q18" s="782"/>
      <c r="R18" s="782"/>
      <c r="S18" s="782"/>
      <c r="T18" s="782"/>
      <c r="U18" s="782"/>
      <c r="V18" s="782"/>
      <c r="W18" s="600" t="s">
        <v>543</v>
      </c>
    </row>
    <row r="19" spans="1:35" hidden="1">
      <c r="A19" s="813"/>
      <c r="B19" s="813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811"/>
      <c r="P19" s="811"/>
      <c r="Q19" s="811"/>
      <c r="R19" s="811"/>
      <c r="S19" s="811"/>
      <c r="T19" s="811"/>
      <c r="U19" s="811"/>
      <c r="V19" s="811"/>
      <c r="W19" s="286"/>
    </row>
    <row r="20" spans="1:35" hidden="1">
      <c r="A20" s="813"/>
      <c r="B20" s="813"/>
      <c r="C20" s="813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811"/>
      <c r="P20" s="811"/>
      <c r="Q20" s="811"/>
      <c r="R20" s="811"/>
      <c r="S20" s="811"/>
      <c r="T20" s="811"/>
      <c r="U20" s="811"/>
      <c r="V20" s="811"/>
      <c r="W20" s="286"/>
      <c r="AA20" s="317"/>
    </row>
    <row r="21" spans="1:35" ht="33.75">
      <c r="A21" s="813"/>
      <c r="B21" s="813"/>
      <c r="C21" s="813"/>
      <c r="D21" s="813">
        <v>1</v>
      </c>
      <c r="E21" s="410"/>
      <c r="F21" s="410"/>
      <c r="G21" s="410"/>
      <c r="H21" s="410"/>
      <c r="I21" s="80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818" t="s">
        <v>3</v>
      </c>
      <c r="P21" s="818"/>
      <c r="Q21" s="818"/>
      <c r="R21" s="818"/>
      <c r="S21" s="818"/>
      <c r="T21" s="818"/>
      <c r="U21" s="818"/>
      <c r="V21" s="818"/>
      <c r="W21" s="286" t="s">
        <v>680</v>
      </c>
      <c r="AA21" s="317"/>
    </row>
    <row r="22" spans="1:35" ht="33.75">
      <c r="A22" s="813"/>
      <c r="B22" s="813"/>
      <c r="C22" s="813"/>
      <c r="D22" s="813"/>
      <c r="E22" s="813">
        <v>1</v>
      </c>
      <c r="F22" s="410"/>
      <c r="G22" s="410"/>
      <c r="H22" s="410"/>
      <c r="I22" s="809"/>
      <c r="J22" s="80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807" t="s">
        <v>307</v>
      </c>
      <c r="P22" s="807"/>
      <c r="Q22" s="807"/>
      <c r="R22" s="807"/>
      <c r="S22" s="807"/>
      <c r="T22" s="807"/>
      <c r="U22" s="807"/>
      <c r="V22" s="807"/>
      <c r="W22" s="286" t="s">
        <v>545</v>
      </c>
      <c r="Y22" s="317" t="str">
        <f>strCheckUnique(Z22:Z25)</f>
        <v/>
      </c>
      <c r="AA22" s="317"/>
    </row>
    <row r="23" spans="1:35" ht="66" customHeight="1">
      <c r="A23" s="813"/>
      <c r="B23" s="813"/>
      <c r="C23" s="813"/>
      <c r="D23" s="813"/>
      <c r="E23" s="813"/>
      <c r="F23" s="340">
        <v>1</v>
      </c>
      <c r="G23" s="340"/>
      <c r="H23" s="340"/>
      <c r="I23" s="809"/>
      <c r="J23" s="80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 t="s">
        <v>1451</v>
      </c>
      <c r="N23" s="816"/>
      <c r="O23" s="687">
        <v>1130.69</v>
      </c>
      <c r="P23" s="192"/>
      <c r="Q23" s="192"/>
      <c r="R23" s="805" t="s">
        <v>938</v>
      </c>
      <c r="S23" s="815" t="s">
        <v>87</v>
      </c>
      <c r="T23" s="805" t="s">
        <v>939</v>
      </c>
      <c r="U23" s="815" t="s">
        <v>88</v>
      </c>
      <c r="V23" s="282"/>
      <c r="W23" s="801" t="s">
        <v>546</v>
      </c>
      <c r="X23" s="298" t="str">
        <f>strCheckDate(O24:V24)</f>
        <v/>
      </c>
      <c r="Z23" s="317" t="str">
        <f>IF(M23="","",M23 )</f>
        <v xml:space="preserve">без учета НДС </v>
      </c>
      <c r="AA23" s="317"/>
      <c r="AB23" s="317"/>
      <c r="AC23" s="317"/>
    </row>
    <row r="24" spans="1:35" ht="14.25" hidden="1" customHeight="1">
      <c r="A24" s="813"/>
      <c r="B24" s="813"/>
      <c r="C24" s="813"/>
      <c r="D24" s="813"/>
      <c r="E24" s="813"/>
      <c r="F24" s="340"/>
      <c r="G24" s="340"/>
      <c r="H24" s="340"/>
      <c r="I24" s="809"/>
      <c r="J24" s="809"/>
      <c r="K24" s="344"/>
      <c r="L24" s="171"/>
      <c r="M24" s="205"/>
      <c r="N24" s="816"/>
      <c r="O24" s="299"/>
      <c r="P24" s="296"/>
      <c r="Q24" s="297" t="str">
        <f>R23 &amp; "-" &amp; T23</f>
        <v>02.05.2023-31.12.2023</v>
      </c>
      <c r="R24" s="805"/>
      <c r="S24" s="815"/>
      <c r="T24" s="817"/>
      <c r="U24" s="815"/>
      <c r="V24" s="282"/>
      <c r="W24" s="802"/>
      <c r="AA24" s="317"/>
    </row>
    <row r="25" spans="1:35" customFormat="1" ht="15" customHeight="1">
      <c r="A25" s="813"/>
      <c r="B25" s="813"/>
      <c r="C25" s="813"/>
      <c r="D25" s="813"/>
      <c r="E25" s="813"/>
      <c r="F25" s="340"/>
      <c r="G25" s="340"/>
      <c r="H25" s="340"/>
      <c r="I25" s="809"/>
      <c r="J25" s="809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803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s="690" customFormat="1" ht="33.75">
      <c r="A26" s="813"/>
      <c r="B26" s="813"/>
      <c r="C26" s="813"/>
      <c r="D26" s="813"/>
      <c r="E26" s="813">
        <v>2</v>
      </c>
      <c r="F26" s="716"/>
      <c r="G26" s="716"/>
      <c r="H26" s="716"/>
      <c r="I26" s="809"/>
      <c r="J26" s="809" t="s">
        <v>1439</v>
      </c>
      <c r="K26" s="691"/>
      <c r="L26" s="714" t="str">
        <f>mergeValue(A26) &amp;"."&amp; mergeValue(B26)&amp;"."&amp; mergeValue(C26)&amp;"."&amp; mergeValue(D26)&amp;"."&amp; mergeValue(E26)</f>
        <v>1.1.1.1.2</v>
      </c>
      <c r="M26" s="695" t="s">
        <v>10</v>
      </c>
      <c r="N26" s="706"/>
      <c r="O26" s="807" t="s">
        <v>714</v>
      </c>
      <c r="P26" s="807"/>
      <c r="Q26" s="807"/>
      <c r="R26" s="807"/>
      <c r="S26" s="807"/>
      <c r="T26" s="807"/>
      <c r="U26" s="807"/>
      <c r="V26" s="807"/>
      <c r="W26" s="706" t="s">
        <v>545</v>
      </c>
      <c r="X26" s="709"/>
      <c r="Y26" s="712" t="str">
        <f>strCheckUnique(Z26:Z29)</f>
        <v/>
      </c>
      <c r="Z26" s="709"/>
      <c r="AA26" s="712"/>
      <c r="AB26" s="709"/>
      <c r="AC26" s="709"/>
      <c r="AD26" s="709"/>
      <c r="AE26" s="709"/>
      <c r="AF26" s="709"/>
      <c r="AG26" s="709"/>
      <c r="AH26" s="709"/>
    </row>
    <row r="27" spans="1:35" s="690" customFormat="1" ht="66" customHeight="1">
      <c r="A27" s="813"/>
      <c r="B27" s="813"/>
      <c r="C27" s="813"/>
      <c r="D27" s="813"/>
      <c r="E27" s="813"/>
      <c r="F27" s="715">
        <v>1</v>
      </c>
      <c r="G27" s="715"/>
      <c r="H27" s="715"/>
      <c r="I27" s="809"/>
      <c r="J27" s="809"/>
      <c r="K27" s="717"/>
      <c r="L27" s="714" t="str">
        <f>mergeValue(A27) &amp;"."&amp; mergeValue(B27)&amp;"."&amp; mergeValue(C27)&amp;"."&amp; mergeValue(D27)&amp;"."&amp; mergeValue(E27)&amp;"."&amp; mergeValue(F27)</f>
        <v>1.1.1.1.2.1</v>
      </c>
      <c r="M27" s="713" t="s">
        <v>1452</v>
      </c>
      <c r="N27" s="816"/>
      <c r="O27" s="718">
        <v>1356.83</v>
      </c>
      <c r="P27" s="698"/>
      <c r="Q27" s="698"/>
      <c r="R27" s="805" t="s">
        <v>938</v>
      </c>
      <c r="S27" s="815" t="s">
        <v>87</v>
      </c>
      <c r="T27" s="805" t="s">
        <v>939</v>
      </c>
      <c r="U27" s="815" t="s">
        <v>88</v>
      </c>
      <c r="V27" s="705"/>
      <c r="W27" s="801" t="s">
        <v>546</v>
      </c>
      <c r="X27" s="709" t="str">
        <f>strCheckDate(O28:V28)</f>
        <v/>
      </c>
      <c r="Y27" s="709"/>
      <c r="Z27" s="712" t="str">
        <f>IF(M27="","",M27 )</f>
        <v>с учетом НДС</v>
      </c>
      <c r="AA27" s="712"/>
      <c r="AB27" s="712"/>
      <c r="AC27" s="712"/>
      <c r="AD27" s="709"/>
      <c r="AE27" s="709"/>
      <c r="AF27" s="709"/>
      <c r="AG27" s="709"/>
      <c r="AH27" s="709"/>
    </row>
    <row r="28" spans="1:35" s="690" customFormat="1" ht="14.25" hidden="1" customHeight="1">
      <c r="A28" s="813"/>
      <c r="B28" s="813"/>
      <c r="C28" s="813"/>
      <c r="D28" s="813"/>
      <c r="E28" s="813"/>
      <c r="F28" s="715"/>
      <c r="G28" s="715"/>
      <c r="H28" s="715"/>
      <c r="I28" s="809"/>
      <c r="J28" s="809"/>
      <c r="K28" s="717"/>
      <c r="L28" s="694"/>
      <c r="M28" s="702"/>
      <c r="N28" s="816"/>
      <c r="O28" s="710"/>
      <c r="P28" s="707"/>
      <c r="Q28" s="708" t="str">
        <f>R27 &amp; "-" &amp; T27</f>
        <v>02.05.2023-31.12.2023</v>
      </c>
      <c r="R28" s="805"/>
      <c r="S28" s="815"/>
      <c r="T28" s="817"/>
      <c r="U28" s="815"/>
      <c r="V28" s="705"/>
      <c r="W28" s="802"/>
      <c r="X28" s="709"/>
      <c r="Y28" s="709"/>
      <c r="Z28" s="709"/>
      <c r="AA28" s="712"/>
      <c r="AB28" s="709"/>
      <c r="AC28" s="709"/>
      <c r="AD28" s="709"/>
      <c r="AE28" s="709"/>
      <c r="AF28" s="709"/>
      <c r="AG28" s="709"/>
      <c r="AH28" s="709"/>
    </row>
    <row r="29" spans="1:35" s="689" customFormat="1" ht="15" customHeight="1">
      <c r="A29" s="813"/>
      <c r="B29" s="813"/>
      <c r="C29" s="813"/>
      <c r="D29" s="813"/>
      <c r="E29" s="813"/>
      <c r="F29" s="715"/>
      <c r="G29" s="715"/>
      <c r="H29" s="715"/>
      <c r="I29" s="809"/>
      <c r="J29" s="809"/>
      <c r="K29" s="701"/>
      <c r="L29" s="692"/>
      <c r="M29" s="696" t="s">
        <v>427</v>
      </c>
      <c r="N29" s="699"/>
      <c r="O29" s="693"/>
      <c r="P29" s="693"/>
      <c r="Q29" s="693"/>
      <c r="R29" s="704"/>
      <c r="S29" s="700"/>
      <c r="T29" s="700"/>
      <c r="U29" s="700"/>
      <c r="V29" s="697"/>
      <c r="W29" s="803"/>
      <c r="X29" s="711"/>
      <c r="Y29" s="711"/>
      <c r="Z29" s="711"/>
      <c r="AA29" s="712"/>
      <c r="AB29" s="711"/>
      <c r="AC29" s="709"/>
      <c r="AD29" s="709"/>
      <c r="AE29" s="709"/>
      <c r="AF29" s="709"/>
      <c r="AG29" s="709"/>
      <c r="AH29" s="709"/>
      <c r="AI29" s="690"/>
    </row>
    <row r="30" spans="1:35" customFormat="1">
      <c r="A30" s="813"/>
      <c r="B30" s="813"/>
      <c r="C30" s="813"/>
      <c r="D30" s="813"/>
      <c r="E30" s="340"/>
      <c r="F30" s="410"/>
      <c r="G30" s="410"/>
      <c r="H30" s="410"/>
      <c r="I30" s="809"/>
      <c r="J30" s="85"/>
      <c r="K30" s="201"/>
      <c r="L30" s="112"/>
      <c r="M30" s="164" t="s">
        <v>13</v>
      </c>
      <c r="N30" s="197"/>
      <c r="O30" s="157"/>
      <c r="P30" s="157"/>
      <c r="Q30" s="157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customFormat="1">
      <c r="A31" s="813"/>
      <c r="B31" s="813"/>
      <c r="C31" s="813"/>
      <c r="D31" s="340"/>
      <c r="E31" s="345"/>
      <c r="F31" s="410"/>
      <c r="G31" s="410"/>
      <c r="H31" s="410"/>
      <c r="I31" s="201"/>
      <c r="J31" s="85"/>
      <c r="K31" s="180"/>
      <c r="L31" s="112"/>
      <c r="M31" s="163" t="s">
        <v>428</v>
      </c>
      <c r="N31" s="197"/>
      <c r="O31" s="157"/>
      <c r="P31" s="157"/>
      <c r="Q31" s="157"/>
      <c r="R31" s="262"/>
      <c r="S31" s="198"/>
      <c r="T31" s="198"/>
      <c r="U31" s="197"/>
      <c r="V31" s="198"/>
      <c r="W31" s="186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</row>
    <row r="32" spans="1:35" ht="3" customHeight="1"/>
    <row r="33" spans="13:22" ht="48.95" customHeight="1">
      <c r="M33" s="795" t="s">
        <v>703</v>
      </c>
      <c r="N33" s="795"/>
      <c r="O33" s="795"/>
      <c r="P33" s="795"/>
      <c r="Q33" s="795"/>
      <c r="R33" s="795"/>
      <c r="S33" s="795"/>
      <c r="T33" s="795"/>
      <c r="U33" s="795"/>
      <c r="V33" s="795"/>
    </row>
  </sheetData>
  <sheetProtection password="FA9C" sheet="1" objects="1" scenarios="1" formatColumns="0" formatRows="0"/>
  <dataConsolidate leftLabels="1"/>
  <mergeCells count="47">
    <mergeCell ref="W27:W29"/>
    <mergeCell ref="J26:J29"/>
    <mergeCell ref="O26:V26"/>
    <mergeCell ref="N27:N28"/>
    <mergeCell ref="R27:R28"/>
    <mergeCell ref="S27:S28"/>
    <mergeCell ref="T27:T28"/>
    <mergeCell ref="U27:U28"/>
    <mergeCell ref="M33:V33"/>
    <mergeCell ref="J22:J25"/>
    <mergeCell ref="A18:A31"/>
    <mergeCell ref="B19:B31"/>
    <mergeCell ref="C20:C31"/>
    <mergeCell ref="D21:D30"/>
    <mergeCell ref="I21:I30"/>
    <mergeCell ref="E22:E25"/>
    <mergeCell ref="O20:V20"/>
    <mergeCell ref="O18:V18"/>
    <mergeCell ref="O22:V22"/>
    <mergeCell ref="N23:N24"/>
    <mergeCell ref="O19:V19"/>
    <mergeCell ref="O21:V21"/>
    <mergeCell ref="E26:E2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11" type="noConversion"/>
  <dataValidations xWindow="657" yWindow="715" count="8">
    <dataValidation allowBlank="1" sqref="S25 S29:S31"/>
    <dataValidation allowBlank="1" promptTitle="checkPeriodRange" sqref="Q24 Q2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 O26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S27:S28 U27:U28"/>
    <dataValidation type="decimal" allowBlank="1" showErrorMessage="1" errorTitle="Ошибка" error="Допускается ввод только действительных чисел!" sqref="O23 O27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63"/>
  <sheetViews>
    <sheetView showGridLines="0" topLeftCell="E16" zoomScaleNormal="100" workbookViewId="0">
      <selection activeCell="G82" sqref="G82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479"/>
      <c r="D11" s="479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Белоярский муниципальный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800"/>
      <c r="B13" s="800"/>
      <c r="C13" s="800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Белоярский (71811151)</v>
      </c>
      <c r="I13" s="673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800"/>
      <c r="B14" s="319">
        <v>2</v>
      </c>
      <c r="C14" s="319"/>
      <c r="D14" s="319"/>
      <c r="F14" s="683" t="str">
        <f>"4."&amp;mergeValue(A14)</f>
        <v>4.1</v>
      </c>
      <c r="G14" s="554" t="s">
        <v>571</v>
      </c>
      <c r="H14" s="680" t="s">
        <v>515</v>
      </c>
      <c r="I14" s="286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>
        <v>2</v>
      </c>
      <c r="C15" s="672"/>
      <c r="D15" s="672"/>
      <c r="F15" s="683" t="str">
        <f>"4."&amp;mergeValue(A15) &amp;"."&amp;mergeValue(B15)</f>
        <v>4.1.2</v>
      </c>
      <c r="G15" s="461" t="s">
        <v>675</v>
      </c>
      <c r="H15" s="674" t="str">
        <f>IF(region_name="","",region_name)</f>
        <v>Ханты-Мансийский автономный округ</v>
      </c>
      <c r="I15" s="286" t="s">
        <v>574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800"/>
      <c r="B16" s="800"/>
      <c r="C16" s="800">
        <v>1</v>
      </c>
      <c r="D16" s="672"/>
      <c r="F16" s="683" t="str">
        <f>"4."&amp;mergeValue(A16) &amp;"."&amp;mergeValue(B16)&amp;"."&amp;mergeValue(C16)</f>
        <v>4.1.2.1</v>
      </c>
      <c r="G16" s="476" t="s">
        <v>572</v>
      </c>
      <c r="H16" s="674" t="str">
        <f>IF(Территории!H16="","","" &amp; Территории!H16 &amp; "")</f>
        <v>Белоярский муниципальный район</v>
      </c>
      <c r="I16" s="286" t="s">
        <v>575</v>
      </c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800"/>
      <c r="B17" s="800"/>
      <c r="C17" s="800"/>
      <c r="D17" s="672">
        <v>1</v>
      </c>
      <c r="F17" s="683" t="str">
        <f>"4."&amp;mergeValue(A17) &amp;"."&amp;mergeValue(B17)&amp;"."&amp;mergeValue(C17)&amp;"."&amp;mergeValue(D17)</f>
        <v>4.1.2.1.1</v>
      </c>
      <c r="G17" s="557" t="s">
        <v>573</v>
      </c>
      <c r="H17" s="674" t="str">
        <f>IF(Территории!R17="","","" &amp; Территории!R17 &amp; "")</f>
        <v>Казым (71811410)</v>
      </c>
      <c r="I17" s="673" t="s">
        <v>674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800"/>
      <c r="B18" s="319">
        <v>3</v>
      </c>
      <c r="C18" s="319"/>
      <c r="D18" s="319"/>
      <c r="F18" s="683" t="str">
        <f>"4."&amp;mergeValue(A18)</f>
        <v>4.1</v>
      </c>
      <c r="G18" s="554" t="s">
        <v>571</v>
      </c>
      <c r="H18" s="680" t="s">
        <v>515</v>
      </c>
      <c r="I18" s="286"/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800"/>
      <c r="B19" s="800">
        <v>2</v>
      </c>
      <c r="C19" s="672"/>
      <c r="D19" s="672"/>
      <c r="F19" s="683" t="str">
        <f>"4."&amp;mergeValue(A19) &amp;"."&amp;mergeValue(B19)</f>
        <v>4.1.2</v>
      </c>
      <c r="G19" s="461" t="s">
        <v>675</v>
      </c>
      <c r="H19" s="674" t="str">
        <f>IF(region_name="","",region_name)</f>
        <v>Ханты-Мансийский автономный округ</v>
      </c>
      <c r="I19" s="286" t="s">
        <v>574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800"/>
      <c r="B20" s="800"/>
      <c r="C20" s="800">
        <v>1</v>
      </c>
      <c r="D20" s="672"/>
      <c r="F20" s="683" t="str">
        <f>"4."&amp;mergeValue(A20) &amp;"."&amp;mergeValue(B20)&amp;"."&amp;mergeValue(C20)</f>
        <v>4.1.2.1</v>
      </c>
      <c r="G20" s="476" t="s">
        <v>572</v>
      </c>
      <c r="H20" s="674" t="str">
        <f>IF(Территории!H19="","","" &amp; Территории!H19 &amp; "")</f>
        <v>Белоярский муниципальный район</v>
      </c>
      <c r="I20" s="286" t="s">
        <v>575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800"/>
      <c r="B21" s="800"/>
      <c r="C21" s="800"/>
      <c r="D21" s="672">
        <v>1</v>
      </c>
      <c r="F21" s="683" t="str">
        <f>"4."&amp;mergeValue(A21) &amp;"."&amp;mergeValue(B21)&amp;"."&amp;mergeValue(C21)&amp;"."&amp;mergeValue(D21)</f>
        <v>4.1.2.1.1</v>
      </c>
      <c r="G21" s="557" t="s">
        <v>573</v>
      </c>
      <c r="H21" s="674" t="str">
        <f>IF(Территории!R20="","","" &amp; Территории!R20 &amp; "")</f>
        <v>Полноват (71811415)</v>
      </c>
      <c r="I21" s="673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800"/>
      <c r="B22" s="319">
        <v>3</v>
      </c>
      <c r="C22" s="319"/>
      <c r="D22" s="319"/>
      <c r="F22" s="683" t="str">
        <f>"4."&amp;mergeValue(A22)</f>
        <v>4.1</v>
      </c>
      <c r="G22" s="554" t="s">
        <v>571</v>
      </c>
      <c r="H22" s="680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800"/>
      <c r="B23" s="800">
        <v>2</v>
      </c>
      <c r="C23" s="672"/>
      <c r="D23" s="672"/>
      <c r="F23" s="683" t="str">
        <f>"4."&amp;mergeValue(A23) &amp;"."&amp;mergeValue(B23)</f>
        <v>4.1.2</v>
      </c>
      <c r="G23" s="461" t="s">
        <v>675</v>
      </c>
      <c r="H23" s="674" t="str">
        <f>IF(region_name="","",region_name)</f>
        <v>Ханты-Мансийский автономный округ</v>
      </c>
      <c r="I23" s="286" t="s">
        <v>574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800"/>
      <c r="B24" s="800"/>
      <c r="C24" s="800">
        <v>1</v>
      </c>
      <c r="D24" s="672"/>
      <c r="F24" s="683" t="str">
        <f>"4."&amp;mergeValue(A24) &amp;"."&amp;mergeValue(B24)&amp;"."&amp;mergeValue(C24)</f>
        <v>4.1.2.1</v>
      </c>
      <c r="G24" s="476" t="s">
        <v>572</v>
      </c>
      <c r="H24" s="674" t="str">
        <f>IF(Территории!H22="","","" &amp; Территории!H22 &amp; "")</f>
        <v>Белоярский муниципальный район</v>
      </c>
      <c r="I24" s="286" t="s">
        <v>575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800"/>
      <c r="B25" s="800"/>
      <c r="C25" s="800"/>
      <c r="D25" s="672">
        <v>1</v>
      </c>
      <c r="F25" s="683" t="str">
        <f>"4."&amp;mergeValue(A25) &amp;"."&amp;mergeValue(B25)&amp;"."&amp;mergeValue(C25)&amp;"."&amp;mergeValue(D25)</f>
        <v>4.1.2.1.1</v>
      </c>
      <c r="G25" s="557" t="s">
        <v>573</v>
      </c>
      <c r="H25" s="674" t="str">
        <f>IF(Территории!R23="","","" &amp; Территории!R23 &amp; "")</f>
        <v>Сорум (71811420)</v>
      </c>
      <c r="I25" s="673" t="s">
        <v>674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800">
        <v>2</v>
      </c>
      <c r="B26" s="319"/>
      <c r="C26" s="319"/>
      <c r="D26" s="319"/>
      <c r="F26" s="683" t="str">
        <f>"2." &amp;mergeValue(A26)</f>
        <v>2.2</v>
      </c>
      <c r="G26" s="554" t="s">
        <v>569</v>
      </c>
      <c r="H26" s="674" t="str">
        <f>IF('Перечень тарифов'!R24="","наименование отсутствует","" &amp; 'Перечень тарифов'!R24 &amp; "")</f>
        <v>наименование отсутствует</v>
      </c>
      <c r="I26" s="286" t="s">
        <v>673</v>
      </c>
      <c r="J26" s="468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800"/>
      <c r="B27" s="319"/>
      <c r="C27" s="319"/>
      <c r="D27" s="319"/>
      <c r="F27" s="683" t="str">
        <f>"3." &amp;mergeValue(A27)</f>
        <v>3.2</v>
      </c>
      <c r="G27" s="554" t="s">
        <v>570</v>
      </c>
      <c r="H27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7" s="286" t="s">
        <v>671</v>
      </c>
      <c r="J27" s="468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800"/>
      <c r="B28" s="319"/>
      <c r="C28" s="319"/>
      <c r="D28" s="319"/>
      <c r="F28" s="683" t="str">
        <f>"4."&amp;mergeValue(A28)</f>
        <v>4.2</v>
      </c>
      <c r="G28" s="554" t="s">
        <v>571</v>
      </c>
      <c r="H28" s="680" t="s">
        <v>515</v>
      </c>
      <c r="I28" s="286"/>
      <c r="J28" s="468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800"/>
      <c r="B29" s="800">
        <v>1</v>
      </c>
      <c r="C29" s="672"/>
      <c r="D29" s="672"/>
      <c r="F29" s="683" t="str">
        <f>"4."&amp;mergeValue(A29) &amp;"."&amp;mergeValue(B29)</f>
        <v>4.2.1</v>
      </c>
      <c r="G29" s="461" t="s">
        <v>675</v>
      </c>
      <c r="H29" s="674" t="str">
        <f>IF(region_name="","",region_name)</f>
        <v>Ханты-Мансийский автономный округ</v>
      </c>
      <c r="I29" s="286" t="s">
        <v>574</v>
      </c>
      <c r="J29" s="468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800"/>
      <c r="B30" s="800"/>
      <c r="C30" s="800">
        <v>1</v>
      </c>
      <c r="D30" s="672"/>
      <c r="F30" s="683" t="str">
        <f>"4."&amp;mergeValue(A30) &amp;"."&amp;mergeValue(B30)&amp;"."&amp;mergeValue(C30)</f>
        <v>4.2.1.1</v>
      </c>
      <c r="G30" s="476" t="s">
        <v>572</v>
      </c>
      <c r="H30" s="674" t="str">
        <f>IF(Территории!H13="","","" &amp; Территории!H13 &amp; "")</f>
        <v>Белоярский муниципальный район</v>
      </c>
      <c r="I30" s="286" t="s">
        <v>575</v>
      </c>
      <c r="J30" s="468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800"/>
      <c r="B31" s="800"/>
      <c r="C31" s="800"/>
      <c r="D31" s="672">
        <v>1</v>
      </c>
      <c r="F31" s="683" t="str">
        <f>"4."&amp;mergeValue(A31) &amp;"."&amp;mergeValue(B31)&amp;"."&amp;mergeValue(C31)&amp;"."&amp;mergeValue(D31)</f>
        <v>4.2.1.1.1</v>
      </c>
      <c r="G31" s="557" t="s">
        <v>573</v>
      </c>
      <c r="H31" s="674" t="str">
        <f>IF(Территории!R14="","","" &amp; Территории!R14 &amp; "")</f>
        <v>Белоярский (71811151)</v>
      </c>
      <c r="I31" s="673" t="s">
        <v>674</v>
      </c>
      <c r="J31" s="468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22.5">
      <c r="A32" s="800"/>
      <c r="B32" s="319">
        <v>2</v>
      </c>
      <c r="C32" s="319"/>
      <c r="D32" s="319"/>
      <c r="F32" s="683" t="str">
        <f>"4."&amp;mergeValue(A32)</f>
        <v>4.2</v>
      </c>
      <c r="G32" s="554" t="s">
        <v>571</v>
      </c>
      <c r="H32" s="680" t="s">
        <v>515</v>
      </c>
      <c r="I32" s="286"/>
      <c r="J32" s="468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18.75">
      <c r="A33" s="800"/>
      <c r="B33" s="800">
        <v>2</v>
      </c>
      <c r="C33" s="672"/>
      <c r="D33" s="672"/>
      <c r="F33" s="683" t="str">
        <f>"4."&amp;mergeValue(A33) &amp;"."&amp;mergeValue(B33)</f>
        <v>4.2.2</v>
      </c>
      <c r="G33" s="461" t="s">
        <v>675</v>
      </c>
      <c r="H33" s="674" t="str">
        <f>IF(region_name="","",region_name)</f>
        <v>Ханты-Мансийский автономный округ</v>
      </c>
      <c r="I33" s="286" t="s">
        <v>574</v>
      </c>
      <c r="J33" s="468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800"/>
      <c r="B34" s="800"/>
      <c r="C34" s="800">
        <v>1</v>
      </c>
      <c r="D34" s="672"/>
      <c r="F34" s="683" t="str">
        <f>"4."&amp;mergeValue(A34) &amp;"."&amp;mergeValue(B34)&amp;"."&amp;mergeValue(C34)</f>
        <v>4.2.2.1</v>
      </c>
      <c r="G34" s="476" t="s">
        <v>572</v>
      </c>
      <c r="H34" s="674" t="str">
        <f>IF(Территории!H16="","","" &amp; Территории!H16 &amp; "")</f>
        <v>Белоярский муниципальный район</v>
      </c>
      <c r="I34" s="286" t="s">
        <v>575</v>
      </c>
      <c r="J34" s="468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56.25">
      <c r="A35" s="800"/>
      <c r="B35" s="800"/>
      <c r="C35" s="800"/>
      <c r="D35" s="672">
        <v>1</v>
      </c>
      <c r="F35" s="683" t="str">
        <f>"4."&amp;mergeValue(A35) &amp;"."&amp;mergeValue(B35)&amp;"."&amp;mergeValue(C35)&amp;"."&amp;mergeValue(D35)</f>
        <v>4.2.2.1.1</v>
      </c>
      <c r="G35" s="557" t="s">
        <v>573</v>
      </c>
      <c r="H35" s="674" t="str">
        <f>IF(Территории!R17="","","" &amp; Территории!R17 &amp; "")</f>
        <v>Казым (71811410)</v>
      </c>
      <c r="I35" s="673" t="s">
        <v>674</v>
      </c>
      <c r="J35" s="468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800"/>
      <c r="B36" s="319">
        <v>3</v>
      </c>
      <c r="C36" s="319"/>
      <c r="D36" s="319"/>
      <c r="F36" s="683" t="str">
        <f>"4."&amp;mergeValue(A36)</f>
        <v>4.2</v>
      </c>
      <c r="G36" s="554" t="s">
        <v>571</v>
      </c>
      <c r="H36" s="680" t="s">
        <v>515</v>
      </c>
      <c r="I36" s="286"/>
      <c r="J36" s="468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18.75">
      <c r="A37" s="800"/>
      <c r="B37" s="800">
        <v>2</v>
      </c>
      <c r="C37" s="672"/>
      <c r="D37" s="672"/>
      <c r="F37" s="683" t="str">
        <f>"4."&amp;mergeValue(A37) &amp;"."&amp;mergeValue(B37)</f>
        <v>4.2.2</v>
      </c>
      <c r="G37" s="461" t="s">
        <v>675</v>
      </c>
      <c r="H37" s="674" t="str">
        <f>IF(region_name="","",region_name)</f>
        <v>Ханты-Мансийский автономный округ</v>
      </c>
      <c r="I37" s="286" t="s">
        <v>574</v>
      </c>
      <c r="J37" s="468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22.5">
      <c r="A38" s="800"/>
      <c r="B38" s="800"/>
      <c r="C38" s="800">
        <v>1</v>
      </c>
      <c r="D38" s="672"/>
      <c r="F38" s="683" t="str">
        <f>"4."&amp;mergeValue(A38) &amp;"."&amp;mergeValue(B38)&amp;"."&amp;mergeValue(C38)</f>
        <v>4.2.2.1</v>
      </c>
      <c r="G38" s="476" t="s">
        <v>572</v>
      </c>
      <c r="H38" s="674" t="str">
        <f>IF(Территории!H19="","","" &amp; Территории!H19 &amp; "")</f>
        <v>Белоярский муниципальный район</v>
      </c>
      <c r="I38" s="286" t="s">
        <v>575</v>
      </c>
      <c r="J38" s="468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56.25">
      <c r="A39" s="800"/>
      <c r="B39" s="800"/>
      <c r="C39" s="800"/>
      <c r="D39" s="672">
        <v>1</v>
      </c>
      <c r="F39" s="683" t="str">
        <f>"4."&amp;mergeValue(A39) &amp;"."&amp;mergeValue(B39)&amp;"."&amp;mergeValue(C39)&amp;"."&amp;mergeValue(D39)</f>
        <v>4.2.2.1.1</v>
      </c>
      <c r="G39" s="557" t="s">
        <v>573</v>
      </c>
      <c r="H39" s="674" t="str">
        <f>IF(Территории!R20="","","" &amp; Территории!R20 &amp; "")</f>
        <v>Полноват (71811415)</v>
      </c>
      <c r="I39" s="673" t="s">
        <v>674</v>
      </c>
      <c r="J39" s="468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800"/>
      <c r="B40" s="319">
        <v>3</v>
      </c>
      <c r="C40" s="319"/>
      <c r="D40" s="319"/>
      <c r="F40" s="683" t="str">
        <f>"4."&amp;mergeValue(A40)</f>
        <v>4.2</v>
      </c>
      <c r="G40" s="554" t="s">
        <v>571</v>
      </c>
      <c r="H40" s="680" t="s">
        <v>515</v>
      </c>
      <c r="I40" s="286"/>
      <c r="J40" s="468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800"/>
      <c r="B41" s="800">
        <v>2</v>
      </c>
      <c r="C41" s="672"/>
      <c r="D41" s="672"/>
      <c r="F41" s="683" t="str">
        <f>"4."&amp;mergeValue(A41) &amp;"."&amp;mergeValue(B41)</f>
        <v>4.2.2</v>
      </c>
      <c r="G41" s="461" t="s">
        <v>675</v>
      </c>
      <c r="H41" s="674" t="str">
        <f>IF(region_name="","",region_name)</f>
        <v>Ханты-Мансийский автономный округ</v>
      </c>
      <c r="I41" s="286" t="s">
        <v>574</v>
      </c>
      <c r="J41" s="468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800"/>
      <c r="B42" s="800"/>
      <c r="C42" s="800">
        <v>1</v>
      </c>
      <c r="D42" s="672"/>
      <c r="F42" s="683" t="str">
        <f>"4."&amp;mergeValue(A42) &amp;"."&amp;mergeValue(B42)&amp;"."&amp;mergeValue(C42)</f>
        <v>4.2.2.1</v>
      </c>
      <c r="G42" s="476" t="s">
        <v>572</v>
      </c>
      <c r="H42" s="674" t="str">
        <f>IF(Территории!H22="","","" &amp; Территории!H22 &amp; "")</f>
        <v>Белоярский муниципальный район</v>
      </c>
      <c r="I42" s="286" t="s">
        <v>575</v>
      </c>
      <c r="J42" s="468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800"/>
      <c r="B43" s="800"/>
      <c r="C43" s="800"/>
      <c r="D43" s="672">
        <v>1</v>
      </c>
      <c r="F43" s="683" t="str">
        <f>"4."&amp;mergeValue(A43) &amp;"."&amp;mergeValue(B43)&amp;"."&amp;mergeValue(C43)&amp;"."&amp;mergeValue(D43)</f>
        <v>4.2.2.1.1</v>
      </c>
      <c r="G43" s="557" t="s">
        <v>573</v>
      </c>
      <c r="H43" s="674" t="str">
        <f>IF(Территории!R23="","","" &amp; Территории!R23 &amp; "")</f>
        <v>Сорум (71811420)</v>
      </c>
      <c r="I43" s="673" t="s">
        <v>674</v>
      </c>
      <c r="J43" s="468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255" customFormat="1" ht="45">
      <c r="A44" s="800">
        <v>3</v>
      </c>
      <c r="B44" s="319"/>
      <c r="C44" s="319"/>
      <c r="D44" s="319"/>
      <c r="F44" s="683" t="str">
        <f>"2." &amp;mergeValue(A44)</f>
        <v>2.3</v>
      </c>
      <c r="G44" s="554" t="s">
        <v>569</v>
      </c>
      <c r="H44" s="674" t="str">
        <f>IF('Перечень тарифов'!R27="","наименование отсутствует","" &amp; 'Перечень тарифов'!R27 &amp; "")</f>
        <v>наименование отсутствует</v>
      </c>
      <c r="I44" s="286" t="s">
        <v>673</v>
      </c>
      <c r="J44" s="468"/>
      <c r="K44" s="319"/>
      <c r="L44" s="319"/>
      <c r="M44" s="319"/>
      <c r="N44" s="319"/>
      <c r="O44" s="319"/>
      <c r="P44" s="319"/>
      <c r="Q44" s="319"/>
      <c r="R44" s="319"/>
      <c r="S44" s="319"/>
      <c r="T44" s="319"/>
    </row>
    <row r="45" spans="1:20" s="255" customFormat="1" ht="22.5">
      <c r="A45" s="800"/>
      <c r="B45" s="319"/>
      <c r="C45" s="319"/>
      <c r="D45" s="319"/>
      <c r="F45" s="683" t="str">
        <f>"3." &amp;mergeValue(A45)</f>
        <v>3.3</v>
      </c>
      <c r="G45" s="554" t="s">
        <v>570</v>
      </c>
      <c r="H45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45" s="286" t="s">
        <v>671</v>
      </c>
      <c r="J45" s="468"/>
      <c r="K45" s="319"/>
      <c r="L45" s="319"/>
      <c r="M45" s="319"/>
      <c r="N45" s="319"/>
      <c r="O45" s="319"/>
      <c r="P45" s="319"/>
      <c r="Q45" s="319"/>
      <c r="R45" s="319"/>
      <c r="S45" s="319"/>
      <c r="T45" s="319"/>
    </row>
    <row r="46" spans="1:20" s="255" customFormat="1" ht="22.5">
      <c r="A46" s="800"/>
      <c r="B46" s="319"/>
      <c r="C46" s="319"/>
      <c r="D46" s="319"/>
      <c r="F46" s="683" t="str">
        <f>"4."&amp;mergeValue(A46)</f>
        <v>4.3</v>
      </c>
      <c r="G46" s="554" t="s">
        <v>571</v>
      </c>
      <c r="H46" s="680" t="s">
        <v>515</v>
      </c>
      <c r="I46" s="286"/>
      <c r="J46" s="468"/>
      <c r="K46" s="319"/>
      <c r="L46" s="319"/>
      <c r="M46" s="319"/>
      <c r="N46" s="319"/>
      <c r="O46" s="319"/>
      <c r="P46" s="319"/>
      <c r="Q46" s="319"/>
      <c r="R46" s="319"/>
      <c r="S46" s="319"/>
      <c r="T46" s="319"/>
    </row>
    <row r="47" spans="1:20" s="255" customFormat="1" ht="18.75">
      <c r="A47" s="800"/>
      <c r="B47" s="800">
        <v>1</v>
      </c>
      <c r="C47" s="672"/>
      <c r="D47" s="672"/>
      <c r="F47" s="683" t="str">
        <f>"4."&amp;mergeValue(A47) &amp;"."&amp;mergeValue(B47)</f>
        <v>4.3.1</v>
      </c>
      <c r="G47" s="461" t="s">
        <v>675</v>
      </c>
      <c r="H47" s="674" t="str">
        <f>IF(region_name="","",region_name)</f>
        <v>Ханты-Мансийский автономный округ</v>
      </c>
      <c r="I47" s="286" t="s">
        <v>574</v>
      </c>
      <c r="J47" s="468"/>
      <c r="K47" s="319"/>
      <c r="L47" s="319"/>
      <c r="M47" s="319"/>
      <c r="N47" s="319"/>
      <c r="O47" s="319"/>
      <c r="P47" s="319"/>
      <c r="Q47" s="319"/>
      <c r="R47" s="319"/>
      <c r="S47" s="319"/>
      <c r="T47" s="319"/>
    </row>
    <row r="48" spans="1:20" s="255" customFormat="1" ht="22.5">
      <c r="A48" s="800"/>
      <c r="B48" s="800"/>
      <c r="C48" s="800">
        <v>1</v>
      </c>
      <c r="D48" s="672"/>
      <c r="F48" s="683" t="str">
        <f>"4."&amp;mergeValue(A48) &amp;"."&amp;mergeValue(B48)&amp;"."&amp;mergeValue(C48)</f>
        <v>4.3.1.1</v>
      </c>
      <c r="G48" s="476" t="s">
        <v>572</v>
      </c>
      <c r="H48" s="674" t="str">
        <f>IF(Территории!H13="","","" &amp; Территории!H13 &amp; "")</f>
        <v>Белоярский муниципальный район</v>
      </c>
      <c r="I48" s="286" t="s">
        <v>575</v>
      </c>
      <c r="J48" s="468"/>
      <c r="K48" s="319"/>
      <c r="L48" s="319"/>
      <c r="M48" s="319"/>
      <c r="N48" s="319"/>
      <c r="O48" s="319"/>
      <c r="P48" s="319"/>
      <c r="Q48" s="319"/>
      <c r="R48" s="319"/>
      <c r="S48" s="319"/>
      <c r="T48" s="319"/>
    </row>
    <row r="49" spans="1:20" s="255" customFormat="1" ht="56.25">
      <c r="A49" s="800"/>
      <c r="B49" s="800"/>
      <c r="C49" s="800"/>
      <c r="D49" s="672">
        <v>1</v>
      </c>
      <c r="F49" s="683" t="str">
        <f>"4."&amp;mergeValue(A49) &amp;"."&amp;mergeValue(B49)&amp;"."&amp;mergeValue(C49)&amp;"."&amp;mergeValue(D49)</f>
        <v>4.3.1.1.1</v>
      </c>
      <c r="G49" s="557" t="s">
        <v>573</v>
      </c>
      <c r="H49" s="674" t="str">
        <f>IF(Территории!R14="","","" &amp; Территории!R14 &amp; "")</f>
        <v>Белоярский (71811151)</v>
      </c>
      <c r="I49" s="673" t="s">
        <v>674</v>
      </c>
      <c r="J49" s="468"/>
      <c r="K49" s="319"/>
      <c r="L49" s="319"/>
      <c r="M49" s="319"/>
      <c r="N49" s="319"/>
      <c r="O49" s="319"/>
      <c r="P49" s="319"/>
      <c r="Q49" s="319"/>
      <c r="R49" s="319"/>
      <c r="S49" s="319"/>
      <c r="T49" s="319"/>
    </row>
    <row r="50" spans="1:20" s="255" customFormat="1" ht="22.5">
      <c r="A50" s="800"/>
      <c r="B50" s="319">
        <v>2</v>
      </c>
      <c r="C50" s="319"/>
      <c r="D50" s="319"/>
      <c r="F50" s="683" t="str">
        <f>"4."&amp;mergeValue(A50)</f>
        <v>4.3</v>
      </c>
      <c r="G50" s="554" t="s">
        <v>571</v>
      </c>
      <c r="H50" s="680" t="s">
        <v>515</v>
      </c>
      <c r="I50" s="286"/>
      <c r="J50" s="468"/>
      <c r="K50" s="319"/>
      <c r="L50" s="319"/>
      <c r="M50" s="319"/>
      <c r="N50" s="319"/>
      <c r="O50" s="319"/>
      <c r="P50" s="319"/>
      <c r="Q50" s="319"/>
      <c r="R50" s="319"/>
      <c r="S50" s="319"/>
      <c r="T50" s="319"/>
    </row>
    <row r="51" spans="1:20" s="255" customFormat="1" ht="18.75">
      <c r="A51" s="800"/>
      <c r="B51" s="800">
        <v>2</v>
      </c>
      <c r="C51" s="672"/>
      <c r="D51" s="672"/>
      <c r="F51" s="683" t="str">
        <f>"4."&amp;mergeValue(A51) &amp;"."&amp;mergeValue(B51)</f>
        <v>4.3.2</v>
      </c>
      <c r="G51" s="461" t="s">
        <v>675</v>
      </c>
      <c r="H51" s="674" t="str">
        <f>IF(region_name="","",region_name)</f>
        <v>Ханты-Мансийский автономный округ</v>
      </c>
      <c r="I51" s="286" t="s">
        <v>574</v>
      </c>
      <c r="J51" s="468"/>
      <c r="K51" s="319"/>
      <c r="L51" s="319"/>
      <c r="M51" s="319"/>
      <c r="N51" s="319"/>
      <c r="O51" s="319"/>
      <c r="P51" s="319"/>
      <c r="Q51" s="319"/>
      <c r="R51" s="319"/>
      <c r="S51" s="319"/>
      <c r="T51" s="319"/>
    </row>
    <row r="52" spans="1:20" s="255" customFormat="1" ht="22.5">
      <c r="A52" s="800"/>
      <c r="B52" s="800"/>
      <c r="C52" s="800">
        <v>1</v>
      </c>
      <c r="D52" s="672"/>
      <c r="F52" s="683" t="str">
        <f>"4."&amp;mergeValue(A52) &amp;"."&amp;mergeValue(B52)&amp;"."&amp;mergeValue(C52)</f>
        <v>4.3.2.1</v>
      </c>
      <c r="G52" s="476" t="s">
        <v>572</v>
      </c>
      <c r="H52" s="674" t="str">
        <f>IF(Территории!H16="","","" &amp; Территории!H16 &amp; "")</f>
        <v>Белоярский муниципальный район</v>
      </c>
      <c r="I52" s="286" t="s">
        <v>575</v>
      </c>
      <c r="J52" s="468"/>
      <c r="K52" s="319"/>
      <c r="L52" s="319"/>
      <c r="M52" s="319"/>
      <c r="N52" s="319"/>
      <c r="O52" s="319"/>
      <c r="P52" s="319"/>
      <c r="Q52" s="319"/>
      <c r="R52" s="319"/>
      <c r="S52" s="319"/>
      <c r="T52" s="319"/>
    </row>
    <row r="53" spans="1:20" s="255" customFormat="1" ht="56.25">
      <c r="A53" s="800"/>
      <c r="B53" s="800"/>
      <c r="C53" s="800"/>
      <c r="D53" s="672">
        <v>1</v>
      </c>
      <c r="F53" s="683" t="str">
        <f>"4."&amp;mergeValue(A53) &amp;"."&amp;mergeValue(B53)&amp;"."&amp;mergeValue(C53)&amp;"."&amp;mergeValue(D53)</f>
        <v>4.3.2.1.1</v>
      </c>
      <c r="G53" s="557" t="s">
        <v>573</v>
      </c>
      <c r="H53" s="674" t="str">
        <f>IF(Территории!R17="","","" &amp; Территории!R17 &amp; "")</f>
        <v>Казым (71811410)</v>
      </c>
      <c r="I53" s="673" t="s">
        <v>674</v>
      </c>
      <c r="J53" s="468"/>
      <c r="K53" s="319"/>
      <c r="L53" s="319"/>
      <c r="M53" s="319"/>
      <c r="N53" s="319"/>
      <c r="O53" s="319"/>
      <c r="P53" s="319"/>
      <c r="Q53" s="319"/>
      <c r="R53" s="319"/>
      <c r="S53" s="319"/>
      <c r="T53" s="319"/>
    </row>
    <row r="54" spans="1:20" s="255" customFormat="1" ht="22.5">
      <c r="A54" s="800"/>
      <c r="B54" s="319">
        <v>3</v>
      </c>
      <c r="C54" s="319"/>
      <c r="D54" s="319"/>
      <c r="F54" s="683" t="str">
        <f>"4."&amp;mergeValue(A54)</f>
        <v>4.3</v>
      </c>
      <c r="G54" s="554" t="s">
        <v>571</v>
      </c>
      <c r="H54" s="680" t="s">
        <v>515</v>
      </c>
      <c r="I54" s="286"/>
      <c r="J54" s="468"/>
      <c r="K54" s="319"/>
      <c r="L54" s="319"/>
      <c r="M54" s="319"/>
      <c r="N54" s="319"/>
      <c r="O54" s="319"/>
      <c r="P54" s="319"/>
      <c r="Q54" s="319"/>
      <c r="R54" s="319"/>
      <c r="S54" s="319"/>
      <c r="T54" s="319"/>
    </row>
    <row r="55" spans="1:20" s="255" customFormat="1" ht="18.75">
      <c r="A55" s="800"/>
      <c r="B55" s="800">
        <v>2</v>
      </c>
      <c r="C55" s="672"/>
      <c r="D55" s="672"/>
      <c r="F55" s="683" t="str">
        <f>"4."&amp;mergeValue(A55) &amp;"."&amp;mergeValue(B55)</f>
        <v>4.3.2</v>
      </c>
      <c r="G55" s="461" t="s">
        <v>675</v>
      </c>
      <c r="H55" s="674" t="str">
        <f>IF(region_name="","",region_name)</f>
        <v>Ханты-Мансийский автономный округ</v>
      </c>
      <c r="I55" s="286" t="s">
        <v>574</v>
      </c>
      <c r="J55" s="468"/>
      <c r="K55" s="319"/>
      <c r="L55" s="319"/>
      <c r="M55" s="319"/>
      <c r="N55" s="319"/>
      <c r="O55" s="319"/>
      <c r="P55" s="319"/>
      <c r="Q55" s="319"/>
      <c r="R55" s="319"/>
      <c r="S55" s="319"/>
      <c r="T55" s="319"/>
    </row>
    <row r="56" spans="1:20" s="255" customFormat="1" ht="22.5">
      <c r="A56" s="800"/>
      <c r="B56" s="800"/>
      <c r="C56" s="800">
        <v>1</v>
      </c>
      <c r="D56" s="672"/>
      <c r="F56" s="683" t="str">
        <f>"4."&amp;mergeValue(A56) &amp;"."&amp;mergeValue(B56)&amp;"."&amp;mergeValue(C56)</f>
        <v>4.3.2.1</v>
      </c>
      <c r="G56" s="476" t="s">
        <v>572</v>
      </c>
      <c r="H56" s="674" t="str">
        <f>IF(Территории!H19="","","" &amp; Территории!H19 &amp; "")</f>
        <v>Белоярский муниципальный район</v>
      </c>
      <c r="I56" s="286" t="s">
        <v>575</v>
      </c>
      <c r="J56" s="468"/>
      <c r="K56" s="319"/>
      <c r="L56" s="319"/>
      <c r="M56" s="319"/>
      <c r="N56" s="319"/>
      <c r="O56" s="319"/>
      <c r="P56" s="319"/>
      <c r="Q56" s="319"/>
      <c r="R56" s="319"/>
      <c r="S56" s="319"/>
      <c r="T56" s="319"/>
    </row>
    <row r="57" spans="1:20" s="255" customFormat="1" ht="56.25">
      <c r="A57" s="800"/>
      <c r="B57" s="800"/>
      <c r="C57" s="800"/>
      <c r="D57" s="672">
        <v>1</v>
      </c>
      <c r="F57" s="683" t="str">
        <f>"4."&amp;mergeValue(A57) &amp;"."&amp;mergeValue(B57)&amp;"."&amp;mergeValue(C57)&amp;"."&amp;mergeValue(D57)</f>
        <v>4.3.2.1.1</v>
      </c>
      <c r="G57" s="557" t="s">
        <v>573</v>
      </c>
      <c r="H57" s="674" t="str">
        <f>IF(Территории!R20="","","" &amp; Территории!R20 &amp; "")</f>
        <v>Полноват (71811415)</v>
      </c>
      <c r="I57" s="673" t="s">
        <v>674</v>
      </c>
      <c r="J57" s="468"/>
      <c r="K57" s="319"/>
      <c r="L57" s="319"/>
      <c r="M57" s="319"/>
      <c r="N57" s="319"/>
      <c r="O57" s="319"/>
      <c r="P57" s="319"/>
      <c r="Q57" s="319"/>
      <c r="R57" s="319"/>
      <c r="S57" s="319"/>
      <c r="T57" s="319"/>
    </row>
    <row r="58" spans="1:20" s="255" customFormat="1" ht="22.5">
      <c r="A58" s="800"/>
      <c r="B58" s="319">
        <v>3</v>
      </c>
      <c r="C58" s="319"/>
      <c r="D58" s="319"/>
      <c r="F58" s="683" t="str">
        <f>"4."&amp;mergeValue(A58)</f>
        <v>4.3</v>
      </c>
      <c r="G58" s="554" t="s">
        <v>571</v>
      </c>
      <c r="H58" s="680" t="s">
        <v>515</v>
      </c>
      <c r="I58" s="286"/>
      <c r="J58" s="468"/>
      <c r="K58" s="319"/>
      <c r="L58" s="319"/>
      <c r="M58" s="319"/>
      <c r="N58" s="319"/>
      <c r="O58" s="319"/>
      <c r="P58" s="319"/>
      <c r="Q58" s="319"/>
      <c r="R58" s="319"/>
      <c r="S58" s="319"/>
      <c r="T58" s="319"/>
    </row>
    <row r="59" spans="1:20" s="255" customFormat="1" ht="18.75">
      <c r="A59" s="800"/>
      <c r="B59" s="800">
        <v>2</v>
      </c>
      <c r="C59" s="672"/>
      <c r="D59" s="672"/>
      <c r="F59" s="683" t="str">
        <f>"4."&amp;mergeValue(A59) &amp;"."&amp;mergeValue(B59)</f>
        <v>4.3.2</v>
      </c>
      <c r="G59" s="461" t="s">
        <v>675</v>
      </c>
      <c r="H59" s="674" t="str">
        <f>IF(region_name="","",region_name)</f>
        <v>Ханты-Мансийский автономный округ</v>
      </c>
      <c r="I59" s="286" t="s">
        <v>574</v>
      </c>
      <c r="J59" s="468"/>
      <c r="K59" s="319"/>
      <c r="L59" s="319"/>
      <c r="M59" s="319"/>
      <c r="N59" s="319"/>
      <c r="O59" s="319"/>
      <c r="P59" s="319"/>
      <c r="Q59" s="319"/>
      <c r="R59" s="319"/>
      <c r="S59" s="319"/>
      <c r="T59" s="319"/>
    </row>
    <row r="60" spans="1:20" s="255" customFormat="1" ht="22.5">
      <c r="A60" s="800"/>
      <c r="B60" s="800"/>
      <c r="C60" s="800">
        <v>1</v>
      </c>
      <c r="D60" s="672"/>
      <c r="F60" s="683" t="str">
        <f>"4."&amp;mergeValue(A60) &amp;"."&amp;mergeValue(B60)&amp;"."&amp;mergeValue(C60)</f>
        <v>4.3.2.1</v>
      </c>
      <c r="G60" s="476" t="s">
        <v>572</v>
      </c>
      <c r="H60" s="674" t="str">
        <f>IF(Территории!H22="","","" &amp; Территории!H22 &amp; "")</f>
        <v>Белоярский муниципальный район</v>
      </c>
      <c r="I60" s="286" t="s">
        <v>575</v>
      </c>
      <c r="J60" s="468"/>
      <c r="K60" s="319"/>
      <c r="L60" s="319"/>
      <c r="M60" s="319"/>
      <c r="N60" s="319"/>
      <c r="O60" s="319"/>
      <c r="P60" s="319"/>
      <c r="Q60" s="319"/>
      <c r="R60" s="319"/>
      <c r="S60" s="319"/>
      <c r="T60" s="319"/>
    </row>
    <row r="61" spans="1:20" s="255" customFormat="1" ht="56.25">
      <c r="A61" s="800"/>
      <c r="B61" s="800"/>
      <c r="C61" s="800"/>
      <c r="D61" s="672">
        <v>1</v>
      </c>
      <c r="F61" s="683" t="str">
        <f>"4."&amp;mergeValue(A61) &amp;"."&amp;mergeValue(B61)&amp;"."&amp;mergeValue(C61)&amp;"."&amp;mergeValue(D61)</f>
        <v>4.3.2.1.1</v>
      </c>
      <c r="G61" s="557" t="s">
        <v>573</v>
      </c>
      <c r="H61" s="674" t="str">
        <f>IF(Территории!R23="","","" &amp; Территории!R23 &amp; "")</f>
        <v>Сорум (71811420)</v>
      </c>
      <c r="I61" s="673" t="s">
        <v>674</v>
      </c>
      <c r="J61" s="468"/>
      <c r="K61" s="319"/>
      <c r="L61" s="319"/>
      <c r="M61" s="319"/>
      <c r="N61" s="319"/>
      <c r="O61" s="319"/>
      <c r="P61" s="319"/>
      <c r="Q61" s="319"/>
      <c r="R61" s="319"/>
      <c r="S61" s="319"/>
      <c r="T61" s="319"/>
    </row>
    <row r="62" spans="1:20" s="463" customFormat="1" ht="3" customHeight="1">
      <c r="A62" s="465"/>
      <c r="B62" s="465"/>
      <c r="C62" s="465"/>
      <c r="D62" s="465"/>
      <c r="F62" s="480"/>
      <c r="G62" s="481"/>
      <c r="H62" s="482"/>
      <c r="I62" s="483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</row>
    <row r="63" spans="1:20" s="463" customFormat="1" ht="15" customHeight="1">
      <c r="A63" s="465"/>
      <c r="B63" s="465"/>
      <c r="C63" s="465"/>
      <c r="D63" s="465"/>
      <c r="F63" s="462"/>
      <c r="G63" s="795" t="s">
        <v>676</v>
      </c>
      <c r="H63" s="795"/>
      <c r="I63" s="343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</row>
  </sheetData>
  <sheetProtection password="FA9C" sheet="1" objects="1" scenarios="1" formatColumns="0" formatRows="0"/>
  <mergeCells count="31">
    <mergeCell ref="A44:A61"/>
    <mergeCell ref="B47:B49"/>
    <mergeCell ref="C48:C49"/>
    <mergeCell ref="B51:B53"/>
    <mergeCell ref="C52:C53"/>
    <mergeCell ref="B55:B57"/>
    <mergeCell ref="C56:C57"/>
    <mergeCell ref="B59:B61"/>
    <mergeCell ref="C60:C61"/>
    <mergeCell ref="B33:B35"/>
    <mergeCell ref="C34:C35"/>
    <mergeCell ref="B37:B39"/>
    <mergeCell ref="C38:C39"/>
    <mergeCell ref="B41:B43"/>
    <mergeCell ref="C42:C43"/>
    <mergeCell ref="G63:H63"/>
    <mergeCell ref="F2:H2"/>
    <mergeCell ref="F4:H4"/>
    <mergeCell ref="I4:I5"/>
    <mergeCell ref="A8:A25"/>
    <mergeCell ref="C12:C13"/>
    <mergeCell ref="B11:B13"/>
    <mergeCell ref="B15:B17"/>
    <mergeCell ref="C16:C17"/>
    <mergeCell ref="B19:B21"/>
    <mergeCell ref="C20:C21"/>
    <mergeCell ref="B23:B25"/>
    <mergeCell ref="C24:C25"/>
    <mergeCell ref="A26:A43"/>
    <mergeCell ref="B29:B31"/>
    <mergeCell ref="C30:C3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62:I63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61"/>
  <sheetViews>
    <sheetView showGridLines="0" topLeftCell="I29" zoomScaleNormal="100" workbookViewId="0">
      <selection activeCell="T57" sqref="T57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96" t="s">
        <v>678</v>
      </c>
      <c r="M5" s="797"/>
      <c r="N5" s="797"/>
      <c r="O5" s="797"/>
      <c r="P5" s="797"/>
      <c r="Q5" s="797"/>
      <c r="R5" s="797"/>
      <c r="S5" s="797"/>
      <c r="T5" s="797"/>
      <c r="U5" s="798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6"/>
      <c r="O7" s="808" t="str">
        <f>IF(NameOrPr_ch="",IF(NameOrPr="","",NameOrPr),NameOrPr_ch)</f>
        <v>Региональная служба по тарифам ХМАО-ЮГРЫ</v>
      </c>
      <c r="P7" s="808"/>
      <c r="Q7" s="808"/>
      <c r="R7" s="808"/>
      <c r="S7" s="808"/>
      <c r="T7" s="808"/>
      <c r="U7" s="808"/>
      <c r="V7" s="808"/>
      <c r="W7" s="664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6"/>
      <c r="O8" s="808" t="str">
        <f>IF(datePr_ch="",IF(datePr="","",datePr),datePr_ch)</f>
        <v>13.04.2023</v>
      </c>
      <c r="P8" s="808"/>
      <c r="Q8" s="808"/>
      <c r="R8" s="808"/>
      <c r="S8" s="808"/>
      <c r="T8" s="808"/>
      <c r="U8" s="808"/>
      <c r="V8" s="808"/>
      <c r="W8" s="664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6"/>
      <c r="O9" s="808" t="str">
        <f>IF(numberPr_ch="",IF(numberPr="","",numberPr),numberPr_ch)</f>
        <v>17-нп</v>
      </c>
      <c r="P9" s="808"/>
      <c r="Q9" s="808"/>
      <c r="R9" s="808"/>
      <c r="S9" s="808"/>
      <c r="T9" s="808"/>
      <c r="U9" s="808"/>
      <c r="V9" s="808"/>
      <c r="W9" s="664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5" t="s">
        <v>576</v>
      </c>
      <c r="N10" s="656"/>
      <c r="O10" s="808" t="str">
        <f>IF(IstPub_ch="",IF(IstPub="","",IstPub),IstPub_ch)</f>
        <v>«Официальном интернет-портале правовой информации» (www.pravo.gov.ru) 21.04.2023 г.</v>
      </c>
      <c r="P10" s="808"/>
      <c r="Q10" s="808"/>
      <c r="R10" s="808"/>
      <c r="S10" s="808"/>
      <c r="T10" s="808"/>
      <c r="U10" s="808"/>
      <c r="V10" s="808"/>
      <c r="W10" s="6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66"/>
      <c r="M11" s="76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809"/>
      <c r="P12" s="809"/>
      <c r="Q12" s="809"/>
      <c r="R12" s="809"/>
      <c r="S12" s="809"/>
      <c r="T12" s="809"/>
      <c r="U12" s="80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57" t="s">
        <v>510</v>
      </c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 t="s">
        <v>511</v>
      </c>
      <c r="AI13" s="35"/>
    </row>
    <row r="14" spans="7:35" ht="15" customHeight="1">
      <c r="J14" s="86"/>
      <c r="K14" s="86"/>
      <c r="L14" s="757" t="s">
        <v>95</v>
      </c>
      <c r="M14" s="757" t="s">
        <v>425</v>
      </c>
      <c r="N14" s="757"/>
      <c r="O14" s="806" t="s">
        <v>534</v>
      </c>
      <c r="P14" s="806"/>
      <c r="Q14" s="806"/>
      <c r="R14" s="806"/>
      <c r="S14" s="806"/>
      <c r="T14" s="806"/>
      <c r="U14" s="757" t="s">
        <v>344</v>
      </c>
      <c r="V14" s="804" t="s">
        <v>278</v>
      </c>
      <c r="W14" s="757"/>
      <c r="AI14" s="35"/>
    </row>
    <row r="15" spans="7:35" ht="14.25" customHeight="1">
      <c r="J15" s="86"/>
      <c r="K15" s="86"/>
      <c r="L15" s="757"/>
      <c r="M15" s="757"/>
      <c r="N15" s="757"/>
      <c r="O15" s="251" t="s">
        <v>535</v>
      </c>
      <c r="P15" s="814" t="s">
        <v>274</v>
      </c>
      <c r="Q15" s="814"/>
      <c r="R15" s="767" t="s">
        <v>536</v>
      </c>
      <c r="S15" s="767"/>
      <c r="T15" s="767"/>
      <c r="U15" s="757"/>
      <c r="V15" s="804"/>
      <c r="W15" s="757"/>
      <c r="AI15" s="35"/>
    </row>
    <row r="16" spans="7:35" ht="33.75" customHeight="1">
      <c r="J16" s="86"/>
      <c r="K16" s="86"/>
      <c r="L16" s="757"/>
      <c r="M16" s="757"/>
      <c r="N16" s="757"/>
      <c r="O16" s="435" t="s">
        <v>537</v>
      </c>
      <c r="P16" s="436" t="s">
        <v>538</v>
      </c>
      <c r="Q16" s="436" t="s">
        <v>405</v>
      </c>
      <c r="R16" s="437" t="s">
        <v>277</v>
      </c>
      <c r="S16" s="810" t="s">
        <v>276</v>
      </c>
      <c r="T16" s="810"/>
      <c r="U16" s="757"/>
      <c r="V16" s="804"/>
      <c r="W16" s="757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812">
        <f ca="1">OFFSET(S17,0,-1)+1</f>
        <v>7</v>
      </c>
      <c r="T17" s="812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813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82" t="str">
        <f>IF('Перечень тарифов'!J21="","","" &amp; 'Перечень тарифов'!J21 &amp; "")</f>
        <v>Тариф на холодную воду питьевую</v>
      </c>
      <c r="P18" s="782"/>
      <c r="Q18" s="782"/>
      <c r="R18" s="782"/>
      <c r="S18" s="782"/>
      <c r="T18" s="782"/>
      <c r="U18" s="782"/>
      <c r="V18" s="782"/>
      <c r="W18" s="600" t="s">
        <v>543</v>
      </c>
    </row>
    <row r="19" spans="1:35" hidden="1">
      <c r="A19" s="813"/>
      <c r="B19" s="813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811"/>
      <c r="P19" s="811"/>
      <c r="Q19" s="811"/>
      <c r="R19" s="811"/>
      <c r="S19" s="811"/>
      <c r="T19" s="811"/>
      <c r="U19" s="811"/>
      <c r="V19" s="811"/>
      <c r="W19" s="286"/>
    </row>
    <row r="20" spans="1:35" hidden="1">
      <c r="A20" s="813"/>
      <c r="B20" s="813"/>
      <c r="C20" s="813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811"/>
      <c r="P20" s="811"/>
      <c r="Q20" s="811"/>
      <c r="R20" s="811"/>
      <c r="S20" s="811"/>
      <c r="T20" s="811"/>
      <c r="U20" s="811"/>
      <c r="V20" s="811"/>
      <c r="W20" s="286"/>
    </row>
    <row r="21" spans="1:35" ht="33.75">
      <c r="A21" s="813"/>
      <c r="B21" s="813"/>
      <c r="C21" s="813"/>
      <c r="D21" s="813">
        <v>1</v>
      </c>
      <c r="E21" s="342"/>
      <c r="F21" s="342"/>
      <c r="G21" s="342"/>
      <c r="H21" s="342"/>
      <c r="I21" s="80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818" t="s">
        <v>1453</v>
      </c>
      <c r="P21" s="818"/>
      <c r="Q21" s="818"/>
      <c r="R21" s="818"/>
      <c r="S21" s="818"/>
      <c r="T21" s="818"/>
      <c r="U21" s="818"/>
      <c r="V21" s="818"/>
      <c r="W21" s="286" t="s">
        <v>680</v>
      </c>
    </row>
    <row r="22" spans="1:35" ht="33.75">
      <c r="A22" s="813"/>
      <c r="B22" s="813"/>
      <c r="C22" s="813"/>
      <c r="D22" s="813"/>
      <c r="E22" s="813">
        <v>1</v>
      </c>
      <c r="F22" s="342"/>
      <c r="G22" s="342"/>
      <c r="H22" s="342"/>
      <c r="I22" s="809"/>
      <c r="J22" s="80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807" t="s">
        <v>307</v>
      </c>
      <c r="P22" s="807"/>
      <c r="Q22" s="807"/>
      <c r="R22" s="807"/>
      <c r="S22" s="807"/>
      <c r="T22" s="807"/>
      <c r="U22" s="807"/>
      <c r="V22" s="807"/>
      <c r="W22" s="286" t="s">
        <v>545</v>
      </c>
      <c r="Y22" s="317" t="str">
        <f>strCheckUnique(Z22:Z25)</f>
        <v/>
      </c>
      <c r="AA22" s="317"/>
    </row>
    <row r="23" spans="1:35" ht="66" customHeight="1">
      <c r="A23" s="813"/>
      <c r="B23" s="813"/>
      <c r="C23" s="813"/>
      <c r="D23" s="813"/>
      <c r="E23" s="813"/>
      <c r="F23" s="340">
        <v>1</v>
      </c>
      <c r="G23" s="340"/>
      <c r="H23" s="340"/>
      <c r="I23" s="809"/>
      <c r="J23" s="80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 t="s">
        <v>1450</v>
      </c>
      <c r="N23" s="299"/>
      <c r="O23" s="687">
        <v>87.06</v>
      </c>
      <c r="P23" s="192"/>
      <c r="Q23" s="192"/>
      <c r="R23" s="805" t="s">
        <v>938</v>
      </c>
      <c r="S23" s="815" t="s">
        <v>87</v>
      </c>
      <c r="T23" s="805" t="s">
        <v>939</v>
      </c>
      <c r="U23" s="815" t="s">
        <v>88</v>
      </c>
      <c r="V23" s="282"/>
      <c r="W23" s="801" t="s">
        <v>546</v>
      </c>
      <c r="X23" s="298" t="str">
        <f>strCheckDate(O24:V24)</f>
        <v/>
      </c>
      <c r="Y23" s="317"/>
      <c r="Z23" s="317" t="str">
        <f>IF(M23="","",M23 )</f>
        <v>без учета НДС</v>
      </c>
      <c r="AA23" s="317"/>
      <c r="AB23" s="317"/>
      <c r="AC23" s="317"/>
    </row>
    <row r="24" spans="1:35" ht="14.25" hidden="1" customHeight="1">
      <c r="A24" s="813"/>
      <c r="B24" s="813"/>
      <c r="C24" s="813"/>
      <c r="D24" s="813"/>
      <c r="E24" s="813"/>
      <c r="F24" s="340"/>
      <c r="G24" s="340"/>
      <c r="H24" s="340"/>
      <c r="I24" s="809"/>
      <c r="J24" s="809"/>
      <c r="K24" s="344"/>
      <c r="L24" s="171"/>
      <c r="M24" s="205"/>
      <c r="N24" s="299"/>
      <c r="O24" s="299"/>
      <c r="P24" s="296"/>
      <c r="Q24" s="297" t="str">
        <f>R23 &amp; "-" &amp; T23</f>
        <v>02.05.2023-31.12.2023</v>
      </c>
      <c r="R24" s="805"/>
      <c r="S24" s="815"/>
      <c r="T24" s="817"/>
      <c r="U24" s="815"/>
      <c r="V24" s="282"/>
      <c r="W24" s="802"/>
      <c r="Y24" s="317"/>
      <c r="Z24" s="317"/>
      <c r="AA24" s="317"/>
      <c r="AB24" s="317"/>
      <c r="AC24" s="317"/>
    </row>
    <row r="25" spans="1:35" customFormat="1" ht="15" customHeight="1">
      <c r="A25" s="813"/>
      <c r="B25" s="813"/>
      <c r="C25" s="813"/>
      <c r="D25" s="813"/>
      <c r="E25" s="813"/>
      <c r="F25" s="340"/>
      <c r="G25" s="340"/>
      <c r="H25" s="340"/>
      <c r="I25" s="809"/>
      <c r="J25" s="809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803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s="690" customFormat="1" ht="33.75">
      <c r="A26" s="813"/>
      <c r="B26" s="813"/>
      <c r="C26" s="813"/>
      <c r="D26" s="813"/>
      <c r="E26" s="813">
        <v>2</v>
      </c>
      <c r="F26" s="716"/>
      <c r="G26" s="716"/>
      <c r="H26" s="716"/>
      <c r="I26" s="809"/>
      <c r="J26" s="809" t="s">
        <v>1439</v>
      </c>
      <c r="K26" s="691"/>
      <c r="L26" s="714" t="str">
        <f>mergeValue(A26) &amp;"."&amp; mergeValue(B26)&amp;"."&amp; mergeValue(C26)&amp;"."&amp; mergeValue(D26)&amp;"."&amp; mergeValue(E26)</f>
        <v>1.1.1.1.2</v>
      </c>
      <c r="M26" s="695" t="s">
        <v>10</v>
      </c>
      <c r="N26" s="706"/>
      <c r="O26" s="820" t="s">
        <v>714</v>
      </c>
      <c r="P26" s="821"/>
      <c r="Q26" s="821"/>
      <c r="R26" s="821"/>
      <c r="S26" s="821"/>
      <c r="T26" s="821"/>
      <c r="U26" s="821"/>
      <c r="V26" s="822"/>
      <c r="W26" s="706" t="s">
        <v>545</v>
      </c>
      <c r="X26" s="709"/>
      <c r="Y26" s="712" t="str">
        <f>strCheckUnique(Z26:Z29)</f>
        <v/>
      </c>
      <c r="Z26" s="709"/>
      <c r="AA26" s="712"/>
      <c r="AB26" s="709"/>
      <c r="AC26" s="709"/>
      <c r="AD26" s="709"/>
      <c r="AE26" s="709"/>
      <c r="AF26" s="709"/>
      <c r="AG26" s="709"/>
      <c r="AH26" s="709"/>
      <c r="AI26" s="709"/>
    </row>
    <row r="27" spans="1:35" s="690" customFormat="1" ht="66" customHeight="1">
      <c r="A27" s="813"/>
      <c r="B27" s="813"/>
      <c r="C27" s="813"/>
      <c r="D27" s="813"/>
      <c r="E27" s="813"/>
      <c r="F27" s="715">
        <v>1</v>
      </c>
      <c r="G27" s="715"/>
      <c r="H27" s="715"/>
      <c r="I27" s="809"/>
      <c r="J27" s="809"/>
      <c r="K27" s="717"/>
      <c r="L27" s="714" t="str">
        <f>mergeValue(A27) &amp;"."&amp; mergeValue(B27)&amp;"."&amp; mergeValue(C27)&amp;"."&amp; mergeValue(D27)&amp;"."&amp; mergeValue(E27)&amp;"."&amp; mergeValue(F27)</f>
        <v>1.1.1.1.2.1</v>
      </c>
      <c r="M27" s="713" t="s">
        <v>1452</v>
      </c>
      <c r="N27" s="710"/>
      <c r="O27" s="718">
        <v>103.28</v>
      </c>
      <c r="P27" s="698"/>
      <c r="Q27" s="698"/>
      <c r="R27" s="805" t="s">
        <v>938</v>
      </c>
      <c r="S27" s="815" t="s">
        <v>87</v>
      </c>
      <c r="T27" s="805" t="s">
        <v>939</v>
      </c>
      <c r="U27" s="815" t="s">
        <v>88</v>
      </c>
      <c r="V27" s="705"/>
      <c r="W27" s="801" t="s">
        <v>546</v>
      </c>
      <c r="X27" s="709" t="str">
        <f>strCheckDate(O28:V28)</f>
        <v/>
      </c>
      <c r="Y27" s="712"/>
      <c r="Z27" s="712" t="str">
        <f>IF(M27="","",M27 )</f>
        <v>с учетом НДС</v>
      </c>
      <c r="AA27" s="712"/>
      <c r="AB27" s="712"/>
      <c r="AC27" s="712"/>
      <c r="AD27" s="709"/>
      <c r="AE27" s="709"/>
      <c r="AF27" s="709"/>
      <c r="AG27" s="709"/>
      <c r="AH27" s="709"/>
      <c r="AI27" s="709"/>
    </row>
    <row r="28" spans="1:35" s="690" customFormat="1" ht="14.25" hidden="1" customHeight="1">
      <c r="A28" s="813"/>
      <c r="B28" s="813"/>
      <c r="C28" s="813"/>
      <c r="D28" s="813"/>
      <c r="E28" s="813"/>
      <c r="F28" s="715"/>
      <c r="G28" s="715"/>
      <c r="H28" s="715"/>
      <c r="I28" s="809"/>
      <c r="J28" s="809"/>
      <c r="K28" s="717"/>
      <c r="L28" s="694"/>
      <c r="M28" s="702"/>
      <c r="N28" s="710"/>
      <c r="O28" s="710"/>
      <c r="P28" s="707"/>
      <c r="Q28" s="708" t="str">
        <f>R27 &amp; "-" &amp; T27</f>
        <v>02.05.2023-31.12.2023</v>
      </c>
      <c r="R28" s="805"/>
      <c r="S28" s="815"/>
      <c r="T28" s="817"/>
      <c r="U28" s="815"/>
      <c r="V28" s="705"/>
      <c r="W28" s="802"/>
      <c r="X28" s="709"/>
      <c r="Y28" s="712"/>
      <c r="Z28" s="712"/>
      <c r="AA28" s="712"/>
      <c r="AB28" s="712"/>
      <c r="AC28" s="712"/>
      <c r="AD28" s="709"/>
      <c r="AE28" s="709"/>
      <c r="AF28" s="709"/>
      <c r="AG28" s="709"/>
      <c r="AH28" s="709"/>
      <c r="AI28" s="709"/>
    </row>
    <row r="29" spans="1:35" s="689" customFormat="1" ht="15" customHeight="1">
      <c r="A29" s="813"/>
      <c r="B29" s="813"/>
      <c r="C29" s="813"/>
      <c r="D29" s="813"/>
      <c r="E29" s="813"/>
      <c r="F29" s="715"/>
      <c r="G29" s="715"/>
      <c r="H29" s="715"/>
      <c r="I29" s="809"/>
      <c r="J29" s="809"/>
      <c r="K29" s="701"/>
      <c r="L29" s="692"/>
      <c r="M29" s="696" t="s">
        <v>427</v>
      </c>
      <c r="N29" s="164"/>
      <c r="O29" s="693"/>
      <c r="P29" s="693"/>
      <c r="Q29" s="693"/>
      <c r="R29" s="704"/>
      <c r="S29" s="700"/>
      <c r="T29" s="700"/>
      <c r="U29" s="700"/>
      <c r="V29" s="697"/>
      <c r="W29" s="803"/>
      <c r="X29" s="711"/>
      <c r="Y29" s="711"/>
      <c r="Z29" s="711"/>
      <c r="AA29" s="711"/>
      <c r="AB29" s="711"/>
      <c r="AC29" s="711"/>
      <c r="AD29" s="711"/>
      <c r="AE29" s="711"/>
      <c r="AF29" s="711"/>
      <c r="AG29" s="711"/>
      <c r="AH29" s="711"/>
      <c r="AI29" s="711"/>
    </row>
    <row r="30" spans="1:35" customFormat="1">
      <c r="A30" s="813"/>
      <c r="B30" s="813"/>
      <c r="C30" s="813"/>
      <c r="D30" s="813"/>
      <c r="E30" s="340"/>
      <c r="F30" s="342"/>
      <c r="G30" s="342"/>
      <c r="H30" s="342"/>
      <c r="I30" s="809"/>
      <c r="J30" s="85"/>
      <c r="K30" s="201"/>
      <c r="L30" s="112"/>
      <c r="M30" s="164" t="s">
        <v>13</v>
      </c>
      <c r="N30" s="163"/>
      <c r="O30" s="157"/>
      <c r="P30" s="157"/>
      <c r="Q30" s="157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customFormat="1">
      <c r="A31" s="813"/>
      <c r="B31" s="813"/>
      <c r="C31" s="813"/>
      <c r="D31" s="340"/>
      <c r="E31" s="345"/>
      <c r="F31" s="342"/>
      <c r="G31" s="342"/>
      <c r="H31" s="342"/>
      <c r="I31" s="201"/>
      <c r="J31" s="85"/>
      <c r="K31" s="180"/>
      <c r="L31" s="112"/>
      <c r="M31" s="163" t="s">
        <v>428</v>
      </c>
      <c r="N31" s="162"/>
      <c r="O31" s="157"/>
      <c r="P31" s="157"/>
      <c r="Q31" s="157"/>
      <c r="R31" s="262"/>
      <c r="S31" s="198"/>
      <c r="T31" s="198"/>
      <c r="U31" s="197"/>
      <c r="V31" s="198"/>
      <c r="W31" s="186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</row>
    <row r="32" spans="1:35" ht="22.5">
      <c r="A32" s="813">
        <v>2</v>
      </c>
      <c r="B32" s="340"/>
      <c r="C32" s="340"/>
      <c r="D32" s="340"/>
      <c r="E32" s="341" t="s">
        <v>256</v>
      </c>
      <c r="F32" s="675"/>
      <c r="G32" s="675"/>
      <c r="H32" s="675"/>
      <c r="I32" s="343"/>
      <c r="J32" s="180"/>
      <c r="K32" s="180"/>
      <c r="L32" s="677">
        <f>mergeValue(A32)</f>
        <v>2</v>
      </c>
      <c r="M32" s="587" t="s">
        <v>23</v>
      </c>
      <c r="N32" s="570"/>
      <c r="O32" s="823" t="str">
        <f>IF('Перечень тарифов'!J24="","","" &amp; 'Перечень тарифов'!J24 &amp; "")</f>
        <v>Тариф на холодную питьевую воду (подъем воды, водоподготовка)</v>
      </c>
      <c r="P32" s="824"/>
      <c r="Q32" s="824"/>
      <c r="R32" s="824"/>
      <c r="S32" s="824"/>
      <c r="T32" s="824"/>
      <c r="U32" s="824"/>
      <c r="V32" s="825"/>
      <c r="W32" s="600" t="s">
        <v>543</v>
      </c>
    </row>
    <row r="33" spans="1:35" hidden="1">
      <c r="A33" s="813"/>
      <c r="B33" s="813">
        <v>1</v>
      </c>
      <c r="C33" s="340"/>
      <c r="D33" s="340"/>
      <c r="E33" s="675"/>
      <c r="F33" s="675"/>
      <c r="G33" s="675"/>
      <c r="H33" s="675"/>
      <c r="I33" s="669"/>
      <c r="J33" s="181"/>
      <c r="K33" s="35"/>
      <c r="L33" s="677" t="str">
        <f>mergeValue(A33) &amp;"."&amp; mergeValue(B33)</f>
        <v>2.1</v>
      </c>
      <c r="M33" s="159"/>
      <c r="N33" s="285"/>
      <c r="O33" s="823"/>
      <c r="P33" s="824"/>
      <c r="Q33" s="824"/>
      <c r="R33" s="824"/>
      <c r="S33" s="824"/>
      <c r="T33" s="824"/>
      <c r="U33" s="824"/>
      <c r="V33" s="825"/>
      <c r="W33" s="286"/>
    </row>
    <row r="34" spans="1:35" hidden="1">
      <c r="A34" s="813"/>
      <c r="B34" s="813"/>
      <c r="C34" s="813">
        <v>1</v>
      </c>
      <c r="D34" s="340"/>
      <c r="E34" s="675"/>
      <c r="F34" s="675"/>
      <c r="G34" s="675"/>
      <c r="H34" s="675"/>
      <c r="I34" s="344"/>
      <c r="J34" s="181"/>
      <c r="K34" s="101"/>
      <c r="L34" s="677" t="str">
        <f>mergeValue(A34) &amp;"."&amp; mergeValue(B34)&amp;"."&amp; mergeValue(C34)</f>
        <v>2.1.1</v>
      </c>
      <c r="M34" s="160"/>
      <c r="N34" s="285"/>
      <c r="O34" s="823"/>
      <c r="P34" s="824"/>
      <c r="Q34" s="824"/>
      <c r="R34" s="824"/>
      <c r="S34" s="824"/>
      <c r="T34" s="824"/>
      <c r="U34" s="824"/>
      <c r="V34" s="825"/>
      <c r="W34" s="286"/>
    </row>
    <row r="35" spans="1:35" ht="33.75">
      <c r="A35" s="813"/>
      <c r="B35" s="813"/>
      <c r="C35" s="813"/>
      <c r="D35" s="813">
        <v>1</v>
      </c>
      <c r="E35" s="675"/>
      <c r="F35" s="675"/>
      <c r="G35" s="675"/>
      <c r="H35" s="675"/>
      <c r="I35" s="809"/>
      <c r="J35" s="181"/>
      <c r="K35" s="101"/>
      <c r="L35" s="677" t="str">
        <f>mergeValue(A35) &amp;"."&amp; mergeValue(B35)&amp;"."&amp; mergeValue(C35)&amp;"."&amp; mergeValue(D35)</f>
        <v>2.1.1.1</v>
      </c>
      <c r="M35" s="161" t="s">
        <v>426</v>
      </c>
      <c r="N35" s="285"/>
      <c r="O35" s="818" t="s">
        <v>1453</v>
      </c>
      <c r="P35" s="818"/>
      <c r="Q35" s="818"/>
      <c r="R35" s="818"/>
      <c r="S35" s="818"/>
      <c r="T35" s="818"/>
      <c r="U35" s="818"/>
      <c r="V35" s="818"/>
      <c r="W35" s="286" t="s">
        <v>680</v>
      </c>
    </row>
    <row r="36" spans="1:35" ht="33.75">
      <c r="A36" s="813"/>
      <c r="B36" s="813"/>
      <c r="C36" s="813"/>
      <c r="D36" s="813"/>
      <c r="E36" s="813">
        <v>1</v>
      </c>
      <c r="F36" s="675"/>
      <c r="G36" s="675"/>
      <c r="H36" s="675"/>
      <c r="I36" s="809"/>
      <c r="J36" s="809"/>
      <c r="K36" s="101"/>
      <c r="L36" s="677" t="str">
        <f>mergeValue(A36) &amp;"."&amp; mergeValue(B36)&amp;"."&amp; mergeValue(C36)&amp;"."&amp; mergeValue(D36)&amp;"."&amp; mergeValue(E36)</f>
        <v>2.1.1.1.1</v>
      </c>
      <c r="M36" s="172" t="s">
        <v>10</v>
      </c>
      <c r="N36" s="286"/>
      <c r="O36" s="820" t="s">
        <v>307</v>
      </c>
      <c r="P36" s="821"/>
      <c r="Q36" s="821"/>
      <c r="R36" s="821"/>
      <c r="S36" s="821"/>
      <c r="T36" s="821"/>
      <c r="U36" s="821"/>
      <c r="V36" s="822"/>
      <c r="W36" s="286" t="s">
        <v>545</v>
      </c>
      <c r="Y36" s="317" t="str">
        <f>strCheckUnique(Z36:Z39)</f>
        <v/>
      </c>
      <c r="AA36" s="317"/>
    </row>
    <row r="37" spans="1:35" ht="66" customHeight="1">
      <c r="A37" s="813"/>
      <c r="B37" s="813"/>
      <c r="C37" s="813"/>
      <c r="D37" s="813"/>
      <c r="E37" s="813"/>
      <c r="F37" s="340">
        <v>1</v>
      </c>
      <c r="G37" s="340"/>
      <c r="H37" s="340"/>
      <c r="I37" s="809"/>
      <c r="J37" s="809"/>
      <c r="K37" s="344"/>
      <c r="L37" s="677" t="str">
        <f>mergeValue(A37) &amp;"."&amp; mergeValue(B37)&amp;"."&amp; mergeValue(C37)&amp;"."&amp; mergeValue(D37)&amp;"."&amp; mergeValue(E37)&amp;"."&amp; mergeValue(F37)</f>
        <v>2.1.1.1.1.1</v>
      </c>
      <c r="M37" s="713" t="s">
        <v>1450</v>
      </c>
      <c r="N37" s="299"/>
      <c r="O37" s="687">
        <v>71.239999999999995</v>
      </c>
      <c r="P37" s="192"/>
      <c r="Q37" s="192"/>
      <c r="R37" s="805" t="s">
        <v>938</v>
      </c>
      <c r="S37" s="815" t="s">
        <v>87</v>
      </c>
      <c r="T37" s="805" t="s">
        <v>939</v>
      </c>
      <c r="U37" s="815" t="s">
        <v>88</v>
      </c>
      <c r="V37" s="282"/>
      <c r="W37" s="801" t="s">
        <v>546</v>
      </c>
      <c r="X37" s="298" t="str">
        <f>strCheckDate(O38:V38)</f>
        <v/>
      </c>
      <c r="Y37" s="317"/>
      <c r="Z37" s="317" t="str">
        <f>IF(M37="","",M37 )</f>
        <v>без учета НДС</v>
      </c>
      <c r="AA37" s="317"/>
      <c r="AB37" s="317"/>
      <c r="AC37" s="317"/>
    </row>
    <row r="38" spans="1:35" ht="14.25" hidden="1" customHeight="1">
      <c r="A38" s="813"/>
      <c r="B38" s="813"/>
      <c r="C38" s="813"/>
      <c r="D38" s="813"/>
      <c r="E38" s="813"/>
      <c r="F38" s="340"/>
      <c r="G38" s="340"/>
      <c r="H38" s="340"/>
      <c r="I38" s="809"/>
      <c r="J38" s="809"/>
      <c r="K38" s="344"/>
      <c r="L38" s="171"/>
      <c r="M38" s="205"/>
      <c r="N38" s="299"/>
      <c r="O38" s="299"/>
      <c r="P38" s="296"/>
      <c r="Q38" s="297" t="str">
        <f>R37 &amp; "-" &amp; T37</f>
        <v>02.05.2023-31.12.2023</v>
      </c>
      <c r="R38" s="805"/>
      <c r="S38" s="815"/>
      <c r="T38" s="817"/>
      <c r="U38" s="815"/>
      <c r="V38" s="282"/>
      <c r="W38" s="802"/>
      <c r="Y38" s="317"/>
      <c r="Z38" s="317"/>
      <c r="AA38" s="317"/>
      <c r="AB38" s="317"/>
      <c r="AC38" s="317"/>
    </row>
    <row r="39" spans="1:35" customFormat="1" ht="15" customHeight="1">
      <c r="A39" s="813"/>
      <c r="B39" s="813"/>
      <c r="C39" s="813"/>
      <c r="D39" s="813"/>
      <c r="E39" s="813"/>
      <c r="F39" s="340"/>
      <c r="G39" s="340"/>
      <c r="H39" s="340"/>
      <c r="I39" s="809"/>
      <c r="J39" s="809"/>
      <c r="K39" s="201"/>
      <c r="L39" s="112"/>
      <c r="M39" s="175" t="s">
        <v>427</v>
      </c>
      <c r="N39" s="164"/>
      <c r="O39" s="157"/>
      <c r="P39" s="157"/>
      <c r="Q39" s="157"/>
      <c r="R39" s="262"/>
      <c r="S39" s="198"/>
      <c r="T39" s="198"/>
      <c r="U39" s="198"/>
      <c r="V39" s="186"/>
      <c r="W39" s="803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</row>
    <row r="40" spans="1:35" s="690" customFormat="1" ht="33.75">
      <c r="A40" s="813"/>
      <c r="B40" s="813"/>
      <c r="C40" s="813"/>
      <c r="D40" s="813"/>
      <c r="E40" s="813">
        <v>2</v>
      </c>
      <c r="F40" s="716"/>
      <c r="G40" s="716"/>
      <c r="H40" s="716"/>
      <c r="I40" s="809"/>
      <c r="J40" s="809" t="s">
        <v>1439</v>
      </c>
      <c r="K40" s="691"/>
      <c r="L40" s="714" t="str">
        <f>mergeValue(A40) &amp;"."&amp; mergeValue(B40)&amp;"."&amp; mergeValue(C40)&amp;"."&amp; mergeValue(D40)&amp;"."&amp; mergeValue(E40)</f>
        <v>2.1.1.1.2</v>
      </c>
      <c r="M40" s="695" t="s">
        <v>10</v>
      </c>
      <c r="N40" s="706"/>
      <c r="O40" s="820" t="s">
        <v>714</v>
      </c>
      <c r="P40" s="821"/>
      <c r="Q40" s="821"/>
      <c r="R40" s="821"/>
      <c r="S40" s="821"/>
      <c r="T40" s="821"/>
      <c r="U40" s="821"/>
      <c r="V40" s="822"/>
      <c r="W40" s="706" t="s">
        <v>545</v>
      </c>
      <c r="X40" s="709"/>
      <c r="Y40" s="712" t="str">
        <f>strCheckUnique(Z40:Z43)</f>
        <v/>
      </c>
      <c r="Z40" s="709"/>
      <c r="AA40" s="712"/>
      <c r="AB40" s="709"/>
      <c r="AC40" s="709"/>
      <c r="AD40" s="709"/>
      <c r="AE40" s="709"/>
      <c r="AF40" s="709"/>
      <c r="AG40" s="709"/>
      <c r="AH40" s="709"/>
      <c r="AI40" s="709"/>
    </row>
    <row r="41" spans="1:35" s="690" customFormat="1" ht="66" customHeight="1">
      <c r="A41" s="813"/>
      <c r="B41" s="813"/>
      <c r="C41" s="813"/>
      <c r="D41" s="813"/>
      <c r="E41" s="813"/>
      <c r="F41" s="715">
        <v>1</v>
      </c>
      <c r="G41" s="715"/>
      <c r="H41" s="715"/>
      <c r="I41" s="809"/>
      <c r="J41" s="809"/>
      <c r="K41" s="717"/>
      <c r="L41" s="714" t="str">
        <f>mergeValue(A41) &amp;"."&amp; mergeValue(B41)&amp;"."&amp; mergeValue(C41)&amp;"."&amp; mergeValue(D41)&amp;"."&amp; mergeValue(E41)&amp;"."&amp; mergeValue(F41)</f>
        <v>2.1.1.1.2.1</v>
      </c>
      <c r="M41" s="713" t="s">
        <v>1452</v>
      </c>
      <c r="N41" s="710"/>
      <c r="O41" s="718">
        <v>85.49</v>
      </c>
      <c r="P41" s="698"/>
      <c r="Q41" s="698"/>
      <c r="R41" s="805" t="s">
        <v>938</v>
      </c>
      <c r="S41" s="815" t="s">
        <v>87</v>
      </c>
      <c r="T41" s="805" t="s">
        <v>939</v>
      </c>
      <c r="U41" s="815" t="s">
        <v>88</v>
      </c>
      <c r="V41" s="705"/>
      <c r="W41" s="801" t="s">
        <v>546</v>
      </c>
      <c r="X41" s="709" t="str">
        <f>strCheckDate(O42:V42)</f>
        <v/>
      </c>
      <c r="Y41" s="712"/>
      <c r="Z41" s="712" t="str">
        <f>IF(M41="","",M41 )</f>
        <v>с учетом НДС</v>
      </c>
      <c r="AA41" s="712"/>
      <c r="AB41" s="712"/>
      <c r="AC41" s="712"/>
      <c r="AD41" s="709"/>
      <c r="AE41" s="709"/>
      <c r="AF41" s="709"/>
      <c r="AG41" s="709"/>
      <c r="AH41" s="709"/>
      <c r="AI41" s="709"/>
    </row>
    <row r="42" spans="1:35" s="690" customFormat="1" ht="14.25" hidden="1" customHeight="1">
      <c r="A42" s="813"/>
      <c r="B42" s="813"/>
      <c r="C42" s="813"/>
      <c r="D42" s="813"/>
      <c r="E42" s="813"/>
      <c r="F42" s="715"/>
      <c r="G42" s="715"/>
      <c r="H42" s="715"/>
      <c r="I42" s="809"/>
      <c r="J42" s="809"/>
      <c r="K42" s="717"/>
      <c r="L42" s="694"/>
      <c r="M42" s="702"/>
      <c r="N42" s="710"/>
      <c r="O42" s="710"/>
      <c r="P42" s="707"/>
      <c r="Q42" s="708" t="str">
        <f>R41 &amp; "-" &amp; T41</f>
        <v>02.05.2023-31.12.2023</v>
      </c>
      <c r="R42" s="805"/>
      <c r="S42" s="815"/>
      <c r="T42" s="817"/>
      <c r="U42" s="815"/>
      <c r="V42" s="705"/>
      <c r="W42" s="802"/>
      <c r="X42" s="709"/>
      <c r="Y42" s="712"/>
      <c r="Z42" s="712"/>
      <c r="AA42" s="712"/>
      <c r="AB42" s="712"/>
      <c r="AC42" s="712"/>
      <c r="AD42" s="709"/>
      <c r="AE42" s="709"/>
      <c r="AF42" s="709"/>
      <c r="AG42" s="709"/>
      <c r="AH42" s="709"/>
      <c r="AI42" s="709"/>
    </row>
    <row r="43" spans="1:35" s="689" customFormat="1" ht="15" customHeight="1">
      <c r="A43" s="813"/>
      <c r="B43" s="813"/>
      <c r="C43" s="813"/>
      <c r="D43" s="813"/>
      <c r="E43" s="813"/>
      <c r="F43" s="715"/>
      <c r="G43" s="715"/>
      <c r="H43" s="715"/>
      <c r="I43" s="809"/>
      <c r="J43" s="809"/>
      <c r="K43" s="701"/>
      <c r="L43" s="692"/>
      <c r="M43" s="696" t="s">
        <v>427</v>
      </c>
      <c r="N43" s="164"/>
      <c r="O43" s="693"/>
      <c r="P43" s="693"/>
      <c r="Q43" s="693"/>
      <c r="R43" s="704"/>
      <c r="S43" s="700"/>
      <c r="T43" s="700"/>
      <c r="U43" s="700"/>
      <c r="V43" s="697"/>
      <c r="W43" s="803"/>
      <c r="X43" s="711"/>
      <c r="Y43" s="711"/>
      <c r="Z43" s="711"/>
      <c r="AA43" s="711"/>
      <c r="AB43" s="711"/>
      <c r="AC43" s="711"/>
      <c r="AD43" s="711"/>
      <c r="AE43" s="711"/>
      <c r="AF43" s="711"/>
      <c r="AG43" s="711"/>
      <c r="AH43" s="711"/>
      <c r="AI43" s="711"/>
    </row>
    <row r="44" spans="1:35" customFormat="1">
      <c r="A44" s="813"/>
      <c r="B44" s="813"/>
      <c r="C44" s="813"/>
      <c r="D44" s="813"/>
      <c r="E44" s="340"/>
      <c r="F44" s="675"/>
      <c r="G44" s="675"/>
      <c r="H44" s="675"/>
      <c r="I44" s="809"/>
      <c r="J44" s="85"/>
      <c r="K44" s="201"/>
      <c r="L44" s="112"/>
      <c r="M44" s="164" t="s">
        <v>13</v>
      </c>
      <c r="N44" s="163"/>
      <c r="O44" s="157"/>
      <c r="P44" s="157"/>
      <c r="Q44" s="157"/>
      <c r="R44" s="262"/>
      <c r="S44" s="198"/>
      <c r="T44" s="198"/>
      <c r="U44" s="197"/>
      <c r="V44" s="198"/>
      <c r="W44" s="186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</row>
    <row r="45" spans="1:35" customFormat="1">
      <c r="A45" s="813"/>
      <c r="B45" s="813"/>
      <c r="C45" s="813"/>
      <c r="D45" s="340"/>
      <c r="E45" s="345" t="s">
        <v>256</v>
      </c>
      <c r="F45" s="675"/>
      <c r="G45" s="675"/>
      <c r="H45" s="675"/>
      <c r="I45" s="201"/>
      <c r="J45" s="85"/>
      <c r="K45" s="180"/>
      <c r="L45" s="112"/>
      <c r="M45" s="163" t="s">
        <v>428</v>
      </c>
      <c r="N45" s="162"/>
      <c r="O45" s="157"/>
      <c r="P45" s="157"/>
      <c r="Q45" s="157"/>
      <c r="R45" s="262"/>
      <c r="S45" s="198"/>
      <c r="T45" s="198"/>
      <c r="U45" s="197"/>
      <c r="V45" s="198"/>
      <c r="W45" s="186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</row>
    <row r="46" spans="1:35" ht="22.5">
      <c r="A46" s="813">
        <v>3</v>
      </c>
      <c r="B46" s="340"/>
      <c r="C46" s="340"/>
      <c r="D46" s="340"/>
      <c r="E46" s="341" t="s">
        <v>256</v>
      </c>
      <c r="F46" s="675"/>
      <c r="G46" s="675"/>
      <c r="H46" s="675"/>
      <c r="I46" s="343"/>
      <c r="J46" s="180"/>
      <c r="K46" s="180"/>
      <c r="L46" s="677">
        <f>mergeValue(A46)</f>
        <v>3</v>
      </c>
      <c r="M46" s="587" t="s">
        <v>23</v>
      </c>
      <c r="N46" s="570"/>
      <c r="O46" s="823" t="str">
        <f>IF('Перечень тарифов'!J27="","","" &amp; 'Перечень тарифов'!J27 &amp; "")</f>
        <v>Тариф на холодную питьевую воду</v>
      </c>
      <c r="P46" s="824"/>
      <c r="Q46" s="824"/>
      <c r="R46" s="824"/>
      <c r="S46" s="824"/>
      <c r="T46" s="824"/>
      <c r="U46" s="824"/>
      <c r="V46" s="825"/>
      <c r="W46" s="600" t="s">
        <v>543</v>
      </c>
    </row>
    <row r="47" spans="1:35" hidden="1">
      <c r="A47" s="813"/>
      <c r="B47" s="813">
        <v>1</v>
      </c>
      <c r="C47" s="340"/>
      <c r="D47" s="340"/>
      <c r="E47" s="675"/>
      <c r="F47" s="675"/>
      <c r="G47" s="675"/>
      <c r="H47" s="675"/>
      <c r="I47" s="669"/>
      <c r="J47" s="181"/>
      <c r="K47" s="35"/>
      <c r="L47" s="677" t="str">
        <f>mergeValue(A47) &amp;"."&amp; mergeValue(B47)</f>
        <v>3.1</v>
      </c>
      <c r="M47" s="159"/>
      <c r="N47" s="285"/>
      <c r="O47" s="823"/>
      <c r="P47" s="824"/>
      <c r="Q47" s="824"/>
      <c r="R47" s="824"/>
      <c r="S47" s="824"/>
      <c r="T47" s="824"/>
      <c r="U47" s="824"/>
      <c r="V47" s="825"/>
      <c r="W47" s="286"/>
    </row>
    <row r="48" spans="1:35" hidden="1">
      <c r="A48" s="813"/>
      <c r="B48" s="813"/>
      <c r="C48" s="813">
        <v>1</v>
      </c>
      <c r="D48" s="340"/>
      <c r="E48" s="675"/>
      <c r="F48" s="675"/>
      <c r="G48" s="675"/>
      <c r="H48" s="675"/>
      <c r="I48" s="344"/>
      <c r="J48" s="181"/>
      <c r="K48" s="101"/>
      <c r="L48" s="677" t="str">
        <f>mergeValue(A48) &amp;"."&amp; mergeValue(B48)&amp;"."&amp; mergeValue(C48)</f>
        <v>3.1.1</v>
      </c>
      <c r="M48" s="160"/>
      <c r="N48" s="285"/>
      <c r="O48" s="823"/>
      <c r="P48" s="824"/>
      <c r="Q48" s="824"/>
      <c r="R48" s="824"/>
      <c r="S48" s="824"/>
      <c r="T48" s="824"/>
      <c r="U48" s="824"/>
      <c r="V48" s="825"/>
      <c r="W48" s="286"/>
    </row>
    <row r="49" spans="1:35" ht="33.75">
      <c r="A49" s="813"/>
      <c r="B49" s="813"/>
      <c r="C49" s="813"/>
      <c r="D49" s="813">
        <v>1</v>
      </c>
      <c r="E49" s="675"/>
      <c r="F49" s="675"/>
      <c r="G49" s="675"/>
      <c r="H49" s="675"/>
      <c r="I49" s="809"/>
      <c r="J49" s="181"/>
      <c r="K49" s="101"/>
      <c r="L49" s="677" t="str">
        <f>mergeValue(A49) &amp;"."&amp; mergeValue(B49)&amp;"."&amp; mergeValue(C49)&amp;"."&amp; mergeValue(D49)</f>
        <v>3.1.1.1</v>
      </c>
      <c r="M49" s="161" t="s">
        <v>426</v>
      </c>
      <c r="N49" s="285"/>
      <c r="O49" s="818" t="s">
        <v>1454</v>
      </c>
      <c r="P49" s="818"/>
      <c r="Q49" s="818"/>
      <c r="R49" s="818"/>
      <c r="S49" s="818"/>
      <c r="T49" s="818"/>
      <c r="U49" s="818"/>
      <c r="V49" s="818"/>
      <c r="W49" s="286" t="s">
        <v>680</v>
      </c>
    </row>
    <row r="50" spans="1:35" ht="33.75">
      <c r="A50" s="813"/>
      <c r="B50" s="813"/>
      <c r="C50" s="813"/>
      <c r="D50" s="813"/>
      <c r="E50" s="813">
        <v>1</v>
      </c>
      <c r="F50" s="675"/>
      <c r="G50" s="675"/>
      <c r="H50" s="675"/>
      <c r="I50" s="809"/>
      <c r="J50" s="809"/>
      <c r="K50" s="101"/>
      <c r="L50" s="677" t="str">
        <f>mergeValue(A50) &amp;"."&amp; mergeValue(B50)&amp;"."&amp; mergeValue(C50)&amp;"."&amp; mergeValue(D50)&amp;"."&amp; mergeValue(E50)</f>
        <v>3.1.1.1.1</v>
      </c>
      <c r="M50" s="172" t="s">
        <v>10</v>
      </c>
      <c r="N50" s="286"/>
      <c r="O50" s="820" t="s">
        <v>307</v>
      </c>
      <c r="P50" s="821"/>
      <c r="Q50" s="821"/>
      <c r="R50" s="821"/>
      <c r="S50" s="821"/>
      <c r="T50" s="821"/>
      <c r="U50" s="821"/>
      <c r="V50" s="822"/>
      <c r="W50" s="286" t="s">
        <v>545</v>
      </c>
      <c r="Y50" s="317" t="str">
        <f>strCheckUnique(Z50:Z53)</f>
        <v/>
      </c>
      <c r="AA50" s="317"/>
    </row>
    <row r="51" spans="1:35" ht="66" customHeight="1">
      <c r="A51" s="813"/>
      <c r="B51" s="813"/>
      <c r="C51" s="813"/>
      <c r="D51" s="813"/>
      <c r="E51" s="813"/>
      <c r="F51" s="340">
        <v>1</v>
      </c>
      <c r="G51" s="340"/>
      <c r="H51" s="340"/>
      <c r="I51" s="809"/>
      <c r="J51" s="809"/>
      <c r="K51" s="344"/>
      <c r="L51" s="677" t="str">
        <f>mergeValue(A51) &amp;"."&amp; mergeValue(B51)&amp;"."&amp; mergeValue(C51)&amp;"."&amp; mergeValue(D51)&amp;"."&amp; mergeValue(E51)&amp;"."&amp; mergeValue(F51)</f>
        <v>3.1.1.1.1.1</v>
      </c>
      <c r="M51" s="713" t="s">
        <v>1450</v>
      </c>
      <c r="N51" s="299"/>
      <c r="O51" s="687">
        <v>56.24</v>
      </c>
      <c r="P51" s="192"/>
      <c r="Q51" s="192"/>
      <c r="R51" s="805" t="s">
        <v>938</v>
      </c>
      <c r="S51" s="815" t="s">
        <v>87</v>
      </c>
      <c r="T51" s="805" t="s">
        <v>939</v>
      </c>
      <c r="U51" s="815" t="s">
        <v>88</v>
      </c>
      <c r="V51" s="282"/>
      <c r="W51" s="801" t="s">
        <v>546</v>
      </c>
      <c r="X51" s="298" t="str">
        <f>strCheckDate(O52:V52)</f>
        <v/>
      </c>
      <c r="Y51" s="317"/>
      <c r="Z51" s="317" t="str">
        <f>IF(M51="","",M51 )</f>
        <v>без учета НДС</v>
      </c>
      <c r="AA51" s="317"/>
      <c r="AB51" s="317"/>
      <c r="AC51" s="317"/>
    </row>
    <row r="52" spans="1:35" ht="14.25" hidden="1" customHeight="1">
      <c r="A52" s="813"/>
      <c r="B52" s="813"/>
      <c r="C52" s="813"/>
      <c r="D52" s="813"/>
      <c r="E52" s="813"/>
      <c r="F52" s="340"/>
      <c r="G52" s="340"/>
      <c r="H52" s="340"/>
      <c r="I52" s="809"/>
      <c r="J52" s="809"/>
      <c r="K52" s="344"/>
      <c r="L52" s="171"/>
      <c r="M52" s="205"/>
      <c r="N52" s="299"/>
      <c r="O52" s="299"/>
      <c r="P52" s="296"/>
      <c r="Q52" s="297" t="str">
        <f>R51 &amp; "-" &amp; T51</f>
        <v>02.05.2023-31.12.2023</v>
      </c>
      <c r="R52" s="805"/>
      <c r="S52" s="815"/>
      <c r="T52" s="817"/>
      <c r="U52" s="815"/>
      <c r="V52" s="282"/>
      <c r="W52" s="802"/>
      <c r="Y52" s="317"/>
      <c r="Z52" s="317"/>
      <c r="AA52" s="317"/>
      <c r="AB52" s="317"/>
      <c r="AC52" s="317"/>
    </row>
    <row r="53" spans="1:35" customFormat="1" ht="15" customHeight="1">
      <c r="A53" s="813"/>
      <c r="B53" s="813"/>
      <c r="C53" s="813"/>
      <c r="D53" s="813"/>
      <c r="E53" s="813"/>
      <c r="F53" s="340"/>
      <c r="G53" s="340"/>
      <c r="H53" s="340"/>
      <c r="I53" s="809"/>
      <c r="J53" s="809"/>
      <c r="K53" s="201"/>
      <c r="L53" s="112"/>
      <c r="M53" s="175" t="s">
        <v>427</v>
      </c>
      <c r="N53" s="164"/>
      <c r="O53" s="157"/>
      <c r="P53" s="157"/>
      <c r="Q53" s="157"/>
      <c r="R53" s="262"/>
      <c r="S53" s="198"/>
      <c r="T53" s="198"/>
      <c r="U53" s="198"/>
      <c r="V53" s="186"/>
      <c r="W53" s="803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</row>
    <row r="54" spans="1:35" s="690" customFormat="1" ht="33.75">
      <c r="A54" s="813"/>
      <c r="B54" s="813"/>
      <c r="C54" s="813"/>
      <c r="D54" s="813"/>
      <c r="E54" s="813">
        <v>2</v>
      </c>
      <c r="F54" s="716"/>
      <c r="G54" s="716"/>
      <c r="H54" s="716"/>
      <c r="I54" s="809"/>
      <c r="J54" s="809" t="s">
        <v>1439</v>
      </c>
      <c r="K54" s="691"/>
      <c r="L54" s="714" t="str">
        <f>mergeValue(A54) &amp;"."&amp; mergeValue(B54)&amp;"."&amp; mergeValue(C54)&amp;"."&amp; mergeValue(D54)&amp;"."&amp; mergeValue(E54)</f>
        <v>3.1.1.1.2</v>
      </c>
      <c r="M54" s="695" t="s">
        <v>10</v>
      </c>
      <c r="N54" s="706"/>
      <c r="O54" s="820" t="s">
        <v>714</v>
      </c>
      <c r="P54" s="821"/>
      <c r="Q54" s="821"/>
      <c r="R54" s="821"/>
      <c r="S54" s="821"/>
      <c r="T54" s="821"/>
      <c r="U54" s="821"/>
      <c r="V54" s="822"/>
      <c r="W54" s="706" t="s">
        <v>545</v>
      </c>
      <c r="X54" s="709"/>
      <c r="Y54" s="712" t="str">
        <f>strCheckUnique(Z54:Z57)</f>
        <v/>
      </c>
      <c r="Z54" s="709"/>
      <c r="AA54" s="712"/>
      <c r="AB54" s="709"/>
      <c r="AC54" s="709"/>
      <c r="AD54" s="709"/>
      <c r="AE54" s="709"/>
      <c r="AF54" s="709"/>
      <c r="AG54" s="709"/>
      <c r="AH54" s="709"/>
      <c r="AI54" s="709"/>
    </row>
    <row r="55" spans="1:35" s="690" customFormat="1" ht="66" customHeight="1">
      <c r="A55" s="813"/>
      <c r="B55" s="813"/>
      <c r="C55" s="813"/>
      <c r="D55" s="813"/>
      <c r="E55" s="813"/>
      <c r="F55" s="715">
        <v>1</v>
      </c>
      <c r="G55" s="715"/>
      <c r="H55" s="715"/>
      <c r="I55" s="809"/>
      <c r="J55" s="809"/>
      <c r="K55" s="717"/>
      <c r="L55" s="714" t="str">
        <f>mergeValue(A55) &amp;"."&amp; mergeValue(B55)&amp;"."&amp; mergeValue(C55)&amp;"."&amp; mergeValue(D55)&amp;"."&amp; mergeValue(E55)&amp;"."&amp; mergeValue(F55)</f>
        <v>3.1.1.1.2.1</v>
      </c>
      <c r="M55" s="713" t="s">
        <v>1452</v>
      </c>
      <c r="N55" s="710"/>
      <c r="O55" s="718">
        <v>67.489999999999995</v>
      </c>
      <c r="P55" s="698"/>
      <c r="Q55" s="698"/>
      <c r="R55" s="805" t="s">
        <v>938</v>
      </c>
      <c r="S55" s="815" t="s">
        <v>87</v>
      </c>
      <c r="T55" s="805" t="s">
        <v>939</v>
      </c>
      <c r="U55" s="815" t="s">
        <v>88</v>
      </c>
      <c r="V55" s="705"/>
      <c r="W55" s="801" t="s">
        <v>546</v>
      </c>
      <c r="X55" s="709" t="str">
        <f>strCheckDate(O56:V56)</f>
        <v/>
      </c>
      <c r="Y55" s="712"/>
      <c r="Z55" s="712" t="str">
        <f>IF(M55="","",M55 )</f>
        <v>с учетом НДС</v>
      </c>
      <c r="AA55" s="712"/>
      <c r="AB55" s="712"/>
      <c r="AC55" s="712"/>
      <c r="AD55" s="709"/>
      <c r="AE55" s="709"/>
      <c r="AF55" s="709"/>
      <c r="AG55" s="709"/>
      <c r="AH55" s="709"/>
      <c r="AI55" s="709"/>
    </row>
    <row r="56" spans="1:35" s="690" customFormat="1" ht="14.25" hidden="1" customHeight="1">
      <c r="A56" s="813"/>
      <c r="B56" s="813"/>
      <c r="C56" s="813"/>
      <c r="D56" s="813"/>
      <c r="E56" s="813"/>
      <c r="F56" s="715"/>
      <c r="G56" s="715"/>
      <c r="H56" s="715"/>
      <c r="I56" s="809"/>
      <c r="J56" s="809"/>
      <c r="K56" s="717"/>
      <c r="L56" s="694"/>
      <c r="M56" s="702"/>
      <c r="N56" s="710"/>
      <c r="O56" s="710"/>
      <c r="P56" s="707"/>
      <c r="Q56" s="708" t="str">
        <f>R55 &amp; "-" &amp; T55</f>
        <v>02.05.2023-31.12.2023</v>
      </c>
      <c r="R56" s="805"/>
      <c r="S56" s="815"/>
      <c r="T56" s="817"/>
      <c r="U56" s="815"/>
      <c r="V56" s="705"/>
      <c r="W56" s="802"/>
      <c r="X56" s="709"/>
      <c r="Y56" s="712"/>
      <c r="Z56" s="712"/>
      <c r="AA56" s="712"/>
      <c r="AB56" s="712"/>
      <c r="AC56" s="712"/>
      <c r="AD56" s="709"/>
      <c r="AE56" s="709"/>
      <c r="AF56" s="709"/>
      <c r="AG56" s="709"/>
      <c r="AH56" s="709"/>
      <c r="AI56" s="709"/>
    </row>
    <row r="57" spans="1:35" s="689" customFormat="1" ht="15" customHeight="1">
      <c r="A57" s="813"/>
      <c r="B57" s="813"/>
      <c r="C57" s="813"/>
      <c r="D57" s="813"/>
      <c r="E57" s="813"/>
      <c r="F57" s="715"/>
      <c r="G57" s="715"/>
      <c r="H57" s="715"/>
      <c r="I57" s="809"/>
      <c r="J57" s="809"/>
      <c r="K57" s="701"/>
      <c r="L57" s="692"/>
      <c r="M57" s="696" t="s">
        <v>427</v>
      </c>
      <c r="N57" s="164"/>
      <c r="O57" s="693"/>
      <c r="P57" s="693"/>
      <c r="Q57" s="693"/>
      <c r="R57" s="704"/>
      <c r="S57" s="700"/>
      <c r="T57" s="700"/>
      <c r="U57" s="700"/>
      <c r="V57" s="697"/>
      <c r="W57" s="803"/>
      <c r="X57" s="711"/>
      <c r="Y57" s="711"/>
      <c r="Z57" s="711"/>
      <c r="AA57" s="711"/>
      <c r="AB57" s="711"/>
      <c r="AC57" s="711"/>
      <c r="AD57" s="711"/>
      <c r="AE57" s="711"/>
      <c r="AF57" s="711"/>
      <c r="AG57" s="711"/>
      <c r="AH57" s="711"/>
      <c r="AI57" s="711"/>
    </row>
    <row r="58" spans="1:35" customFormat="1">
      <c r="A58" s="813"/>
      <c r="B58" s="813"/>
      <c r="C58" s="813"/>
      <c r="D58" s="813"/>
      <c r="E58" s="340"/>
      <c r="F58" s="675"/>
      <c r="G58" s="675"/>
      <c r="H58" s="675"/>
      <c r="I58" s="809"/>
      <c r="J58" s="85"/>
      <c r="K58" s="201"/>
      <c r="L58" s="112"/>
      <c r="M58" s="164" t="s">
        <v>13</v>
      </c>
      <c r="N58" s="163"/>
      <c r="O58" s="157"/>
      <c r="P58" s="157"/>
      <c r="Q58" s="157"/>
      <c r="R58" s="262"/>
      <c r="S58" s="198"/>
      <c r="T58" s="198"/>
      <c r="U58" s="197"/>
      <c r="V58" s="198"/>
      <c r="W58" s="186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</row>
    <row r="59" spans="1:35" customFormat="1">
      <c r="A59" s="813"/>
      <c r="B59" s="813"/>
      <c r="C59" s="813"/>
      <c r="D59" s="340"/>
      <c r="E59" s="345" t="s">
        <v>256</v>
      </c>
      <c r="F59" s="675"/>
      <c r="G59" s="675"/>
      <c r="H59" s="675"/>
      <c r="I59" s="201"/>
      <c r="J59" s="85"/>
      <c r="K59" s="180"/>
      <c r="L59" s="112"/>
      <c r="M59" s="163" t="s">
        <v>428</v>
      </c>
      <c r="N59" s="162"/>
      <c r="O59" s="157"/>
      <c r="P59" s="157"/>
      <c r="Q59" s="157"/>
      <c r="R59" s="262"/>
      <c r="S59" s="198"/>
      <c r="T59" s="198"/>
      <c r="U59" s="197"/>
      <c r="V59" s="198"/>
      <c r="W59" s="186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</row>
    <row r="60" spans="1:35" ht="3" customHeight="1">
      <c r="AI60" s="35"/>
    </row>
    <row r="61" spans="1:35" ht="48.95" customHeight="1">
      <c r="M61" s="795" t="s">
        <v>703</v>
      </c>
      <c r="N61" s="795"/>
      <c r="O61" s="795"/>
      <c r="P61" s="795"/>
      <c r="Q61" s="795"/>
      <c r="R61" s="795"/>
      <c r="S61" s="795"/>
      <c r="T61" s="795"/>
      <c r="U61" s="795"/>
      <c r="V61" s="795"/>
      <c r="AI61" s="35"/>
    </row>
  </sheetData>
  <sheetProtection password="FA9C" sheet="1" objects="1" scenarios="1" formatColumns="0" formatRows="0"/>
  <dataConsolidate leftLabels="1"/>
  <mergeCells count="95">
    <mergeCell ref="U51:U52"/>
    <mergeCell ref="W51:W53"/>
    <mergeCell ref="W37:W39"/>
    <mergeCell ref="A46:A59"/>
    <mergeCell ref="O46:V46"/>
    <mergeCell ref="B47:B59"/>
    <mergeCell ref="O47:V47"/>
    <mergeCell ref="C48:C59"/>
    <mergeCell ref="O48:V48"/>
    <mergeCell ref="D49:D58"/>
    <mergeCell ref="I49:I58"/>
    <mergeCell ref="O49:V49"/>
    <mergeCell ref="E50:E53"/>
    <mergeCell ref="J50:J53"/>
    <mergeCell ref="O50:V50"/>
    <mergeCell ref="R51:R52"/>
    <mergeCell ref="A32:A45"/>
    <mergeCell ref="O32:V32"/>
    <mergeCell ref="B33:B45"/>
    <mergeCell ref="O33:V33"/>
    <mergeCell ref="C34:C45"/>
    <mergeCell ref="O34:V34"/>
    <mergeCell ref="D35:D44"/>
    <mergeCell ref="I35:I44"/>
    <mergeCell ref="O35:V35"/>
    <mergeCell ref="E36:E39"/>
    <mergeCell ref="J36:J39"/>
    <mergeCell ref="O36:V36"/>
    <mergeCell ref="R37:R38"/>
    <mergeCell ref="S37:S38"/>
    <mergeCell ref="M61:V61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51:S52"/>
    <mergeCell ref="T51:T52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31"/>
    <mergeCell ref="B19:B31"/>
    <mergeCell ref="C20:C31"/>
    <mergeCell ref="D21:D30"/>
    <mergeCell ref="I21:I30"/>
    <mergeCell ref="O12:U12"/>
    <mergeCell ref="V14:V16"/>
    <mergeCell ref="O14:T14"/>
    <mergeCell ref="R15:T15"/>
    <mergeCell ref="O20:V20"/>
    <mergeCell ref="E26:E29"/>
    <mergeCell ref="J26:J29"/>
    <mergeCell ref="O26:V26"/>
    <mergeCell ref="R27:R28"/>
    <mergeCell ref="S27:S28"/>
    <mergeCell ref="T27:T28"/>
    <mergeCell ref="U27:U28"/>
    <mergeCell ref="W27:W29"/>
    <mergeCell ref="E40:E43"/>
    <mergeCell ref="J40:J43"/>
    <mergeCell ref="O40:V40"/>
    <mergeCell ref="R41:R42"/>
    <mergeCell ref="S41:S42"/>
    <mergeCell ref="T41:T42"/>
    <mergeCell ref="U41:U42"/>
    <mergeCell ref="W41:W43"/>
    <mergeCell ref="T37:T38"/>
    <mergeCell ref="U37:U38"/>
    <mergeCell ref="W55:W57"/>
    <mergeCell ref="E54:E57"/>
    <mergeCell ref="J54:J57"/>
    <mergeCell ref="O54:V54"/>
    <mergeCell ref="R55:R56"/>
    <mergeCell ref="S55:S56"/>
    <mergeCell ref="T55:T56"/>
    <mergeCell ref="U55:U56"/>
  </mergeCells>
  <phoneticPr fontId="11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W7:W10 O21:V21 O35 O49">
      <formula1>900</formula1>
    </dataValidation>
    <dataValidation allowBlank="1" sqref="S43:S45 S29:S31 S25 S39 S53 S57:S59"/>
    <dataValidation allowBlank="1" promptTitle="checkPeriodRange" sqref="Q24 Q38 Q52 Q28 Q42 Q56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37 T37:T38 R51 T51:T52 R27 T27:T28 R41 T41:T42 R55 T55:T56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37 M51 M27 M41 M55">
      <formula1>900</formula1>
    </dataValidation>
    <dataValidation type="list" allowBlank="1" showInputMessage="1" showErrorMessage="1" errorTitle="Ошибка" error="Выберите значение из списка" sqref="O22 O36 O50 O26 O40 O54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S37:S38 U37:U38 S51:S52 U51:U52 S27:S28 U27:U28 S41:S42 U41:U42 S55:S56 U55:U56"/>
    <dataValidation type="decimal" allowBlank="1" showErrorMessage="1" errorTitle="Ошибка" error="Допускается ввод только действительных чисел!" sqref="O23 O37 O51 O27 O41 O55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479"/>
      <c r="D11" s="479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800"/>
      <c r="B13" s="800"/>
      <c r="C13" s="800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819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800"/>
      <c r="B14" s="800"/>
      <c r="C14" s="800"/>
      <c r="D14" s="479"/>
      <c r="F14" s="473"/>
      <c r="G14" s="163" t="s">
        <v>4</v>
      </c>
      <c r="H14" s="478"/>
      <c r="I14" s="81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800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95" t="s">
        <v>676</v>
      </c>
      <c r="H19" s="795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49" t="s">
        <v>683</v>
      </c>
      <c r="M5" s="849"/>
      <c r="N5" s="849"/>
      <c r="O5" s="849"/>
      <c r="P5" s="849"/>
      <c r="Q5" s="849"/>
      <c r="R5" s="849"/>
      <c r="S5" s="849"/>
      <c r="T5" s="849"/>
      <c r="U5" s="849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08" t="str">
        <f>IF(NameOrPr_ch="",IF(NameOrPr="","",NameOrPr),NameOrPr_ch)</f>
        <v>Региональная служба по тарифам ХМАО-ЮГРЫ</v>
      </c>
      <c r="O7" s="808"/>
      <c r="P7" s="808"/>
      <c r="Q7" s="808"/>
      <c r="R7" s="808"/>
      <c r="S7" s="808"/>
      <c r="T7" s="808"/>
      <c r="U7" s="808"/>
      <c r="V7" s="664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08" t="str">
        <f>IF(datePr_ch="",IF(datePr="","",datePr),datePr_ch)</f>
        <v>13.04.2023</v>
      </c>
      <c r="O8" s="808"/>
      <c r="P8" s="808"/>
      <c r="Q8" s="808"/>
      <c r="R8" s="808"/>
      <c r="S8" s="808"/>
      <c r="T8" s="808"/>
      <c r="U8" s="808"/>
      <c r="V8" s="664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08" t="str">
        <f>IF(numberPr_ch="",IF(numberPr="","",numberPr),numberPr_ch)</f>
        <v>17-нп</v>
      </c>
      <c r="O9" s="808"/>
      <c r="P9" s="808"/>
      <c r="Q9" s="808"/>
      <c r="R9" s="808"/>
      <c r="S9" s="808"/>
      <c r="T9" s="808"/>
      <c r="U9" s="808"/>
      <c r="V9" s="664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5" t="s">
        <v>576</v>
      </c>
      <c r="N10" s="808" t="str">
        <f>IF(IstPub_ch="",IF(IstPub="","",IstPub),IstPub_ch)</f>
        <v>«Официальном интернет-портале правовой информации» (www.pravo.gov.ru) 21.04.2023 г.</v>
      </c>
      <c r="O10" s="808"/>
      <c r="P10" s="808"/>
      <c r="Q10" s="808"/>
      <c r="R10" s="808"/>
      <c r="S10" s="808"/>
      <c r="T10" s="808"/>
      <c r="U10" s="808"/>
      <c r="V10" s="664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31"/>
      <c r="M11" s="831"/>
      <c r="N11" s="338"/>
      <c r="O11" s="338"/>
      <c r="P11" s="338"/>
      <c r="Q11" s="338"/>
      <c r="R11" s="338"/>
      <c r="S11" s="832"/>
      <c r="T11" s="832"/>
      <c r="U11" s="832"/>
      <c r="V11" s="832"/>
      <c r="W11" s="832"/>
      <c r="X11" s="832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66"/>
      <c r="M12" s="766"/>
      <c r="N12" s="211"/>
      <c r="O12" s="211"/>
      <c r="P12" s="211"/>
      <c r="Q12" s="211"/>
      <c r="R12" s="211"/>
      <c r="S12" s="833"/>
      <c r="T12" s="833"/>
      <c r="U12" s="833"/>
      <c r="V12" s="833"/>
      <c r="W12" s="833"/>
      <c r="X12" s="833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26"/>
      <c r="T13" s="826"/>
      <c r="U13" s="826"/>
      <c r="V13" s="826"/>
      <c r="W13" s="826"/>
      <c r="X13" s="826"/>
      <c r="Y13" s="417"/>
      <c r="AD13" s="826"/>
      <c r="AE13" s="826"/>
      <c r="AF13" s="826"/>
      <c r="AG13" s="826"/>
      <c r="AH13" s="826"/>
      <c r="AI13" s="826"/>
      <c r="AJ13" s="826"/>
      <c r="AK13" s="826"/>
    </row>
    <row r="14" spans="7:50">
      <c r="J14" s="86"/>
      <c r="K14" s="86"/>
      <c r="L14" s="827" t="s">
        <v>510</v>
      </c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7"/>
      <c r="AF14" s="827"/>
      <c r="AG14" s="827"/>
      <c r="AH14" s="827"/>
      <c r="AI14" s="827"/>
      <c r="AJ14" s="827"/>
      <c r="AK14" s="827"/>
      <c r="AL14" s="827"/>
      <c r="AM14" s="757" t="s">
        <v>511</v>
      </c>
    </row>
    <row r="15" spans="7:50" ht="14.25" customHeight="1">
      <c r="J15" s="86"/>
      <c r="K15" s="86"/>
      <c r="L15" s="827" t="s">
        <v>95</v>
      </c>
      <c r="M15" s="827" t="s">
        <v>547</v>
      </c>
      <c r="N15" s="827" t="s">
        <v>434</v>
      </c>
      <c r="O15" s="827"/>
      <c r="P15" s="827"/>
      <c r="Q15" s="827"/>
      <c r="R15" s="828" t="s">
        <v>406</v>
      </c>
      <c r="S15" s="828"/>
      <c r="T15" s="828"/>
      <c r="U15" s="828"/>
      <c r="V15" s="828" t="s">
        <v>435</v>
      </c>
      <c r="W15" s="828"/>
      <c r="X15" s="828"/>
      <c r="Y15" s="828"/>
      <c r="Z15" s="828" t="s">
        <v>409</v>
      </c>
      <c r="AA15" s="828"/>
      <c r="AB15" s="828"/>
      <c r="AC15" s="828"/>
      <c r="AD15" s="828" t="s">
        <v>534</v>
      </c>
      <c r="AE15" s="828"/>
      <c r="AF15" s="828"/>
      <c r="AG15" s="828"/>
      <c r="AH15" s="828"/>
      <c r="AI15" s="828"/>
      <c r="AJ15" s="828"/>
      <c r="AK15" s="827" t="s">
        <v>344</v>
      </c>
      <c r="AL15" s="804" t="s">
        <v>278</v>
      </c>
      <c r="AM15" s="757"/>
    </row>
    <row r="16" spans="7:50" ht="26.25" customHeight="1">
      <c r="J16" s="86"/>
      <c r="K16" s="86"/>
      <c r="L16" s="827"/>
      <c r="M16" s="827"/>
      <c r="N16" s="827"/>
      <c r="O16" s="827"/>
      <c r="P16" s="827"/>
      <c r="Q16" s="827"/>
      <c r="R16" s="828"/>
      <c r="S16" s="828"/>
      <c r="T16" s="828"/>
      <c r="U16" s="828"/>
      <c r="V16" s="828"/>
      <c r="W16" s="828"/>
      <c r="X16" s="828"/>
      <c r="Y16" s="828"/>
      <c r="Z16" s="828"/>
      <c r="AA16" s="828"/>
      <c r="AB16" s="828"/>
      <c r="AC16" s="828"/>
      <c r="AD16" s="828" t="s">
        <v>436</v>
      </c>
      <c r="AE16" s="828"/>
      <c r="AF16" s="757" t="s">
        <v>437</v>
      </c>
      <c r="AG16" s="757"/>
      <c r="AH16" s="830" t="s">
        <v>536</v>
      </c>
      <c r="AI16" s="830"/>
      <c r="AJ16" s="830"/>
      <c r="AK16" s="827"/>
      <c r="AL16" s="804"/>
      <c r="AM16" s="757"/>
    </row>
    <row r="17" spans="1:53" ht="14.25" customHeight="1">
      <c r="J17" s="86"/>
      <c r="K17" s="86"/>
      <c r="L17" s="827"/>
      <c r="M17" s="827"/>
      <c r="N17" s="827"/>
      <c r="O17" s="827"/>
      <c r="P17" s="827"/>
      <c r="Q17" s="827"/>
      <c r="R17" s="828"/>
      <c r="S17" s="828"/>
      <c r="T17" s="828"/>
      <c r="U17" s="828"/>
      <c r="V17" s="828"/>
      <c r="W17" s="828"/>
      <c r="X17" s="828"/>
      <c r="Y17" s="828"/>
      <c r="Z17" s="828"/>
      <c r="AA17" s="828"/>
      <c r="AB17" s="828"/>
      <c r="AC17" s="828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29" t="s">
        <v>408</v>
      </c>
      <c r="AJ17" s="829"/>
      <c r="AK17" s="827"/>
      <c r="AL17" s="804"/>
      <c r="AM17" s="75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812">
        <f ca="1">OFFSET(N18,0,-1)+1</f>
        <v>3</v>
      </c>
      <c r="O18" s="812"/>
      <c r="P18" s="812"/>
      <c r="Q18" s="812"/>
      <c r="R18" s="812">
        <f ca="1">OFFSET(R18,0,-4)+1</f>
        <v>4</v>
      </c>
      <c r="S18" s="812"/>
      <c r="T18" s="812"/>
      <c r="U18" s="812"/>
      <c r="V18" s="812">
        <f ca="1">OFFSET(V18,0,-4)+1</f>
        <v>5</v>
      </c>
      <c r="W18" s="812"/>
      <c r="X18" s="812"/>
      <c r="Y18" s="812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834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37"/>
      <c r="O19" s="837"/>
      <c r="P19" s="837"/>
      <c r="Q19" s="837"/>
      <c r="R19" s="837"/>
      <c r="S19" s="837"/>
      <c r="T19" s="837"/>
      <c r="U19" s="837"/>
      <c r="V19" s="837"/>
      <c r="W19" s="837"/>
      <c r="X19" s="837"/>
      <c r="Y19" s="837"/>
      <c r="Z19" s="837"/>
      <c r="AA19" s="837"/>
      <c r="AB19" s="837"/>
      <c r="AC19" s="837"/>
      <c r="AD19" s="837"/>
      <c r="AE19" s="837"/>
      <c r="AF19" s="837"/>
      <c r="AG19" s="837"/>
      <c r="AH19" s="837"/>
      <c r="AI19" s="837"/>
      <c r="AJ19" s="837"/>
      <c r="AK19" s="837"/>
      <c r="AL19" s="837"/>
      <c r="AM19" s="591" t="s">
        <v>543</v>
      </c>
    </row>
    <row r="20" spans="1:53" ht="22.5">
      <c r="A20" s="834"/>
      <c r="B20" s="834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36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  <c r="AG20" s="836"/>
      <c r="AH20" s="836"/>
      <c r="AI20" s="836"/>
      <c r="AJ20" s="836"/>
      <c r="AK20" s="836"/>
      <c r="AL20" s="836"/>
      <c r="AM20" s="552" t="s">
        <v>544</v>
      </c>
    </row>
    <row r="21" spans="1:53" ht="45">
      <c r="A21" s="834"/>
      <c r="B21" s="834"/>
      <c r="C21" s="834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3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6"/>
      <c r="AH21" s="836"/>
      <c r="AI21" s="836"/>
      <c r="AJ21" s="836"/>
      <c r="AK21" s="836"/>
      <c r="AL21" s="836"/>
      <c r="AM21" s="552" t="s">
        <v>679</v>
      </c>
    </row>
    <row r="22" spans="1:53" ht="20.100000000000001" customHeight="1">
      <c r="A22" s="834"/>
      <c r="B22" s="834"/>
      <c r="C22" s="834"/>
      <c r="D22" s="834">
        <v>1</v>
      </c>
      <c r="E22" s="298"/>
      <c r="F22" s="348"/>
      <c r="G22" s="349"/>
      <c r="H22" s="349"/>
      <c r="I22" s="838"/>
      <c r="J22" s="839"/>
      <c r="K22" s="809"/>
      <c r="L22" s="840" t="str">
        <f>mergeValue(A22) &amp;"."&amp; mergeValue(B22)&amp;"."&amp; mergeValue(C22)&amp;"."&amp; mergeValue(D22)</f>
        <v>1.1.1.1</v>
      </c>
      <c r="M22" s="841"/>
      <c r="N22" s="815" t="s">
        <v>87</v>
      </c>
      <c r="O22" s="835"/>
      <c r="P22" s="844" t="s">
        <v>96</v>
      </c>
      <c r="Q22" s="845"/>
      <c r="R22" s="815" t="s">
        <v>88</v>
      </c>
      <c r="S22" s="835"/>
      <c r="T22" s="842">
        <v>1</v>
      </c>
      <c r="U22" s="846"/>
      <c r="V22" s="815" t="s">
        <v>88</v>
      </c>
      <c r="W22" s="835"/>
      <c r="X22" s="842">
        <v>1</v>
      </c>
      <c r="Y22" s="843"/>
      <c r="Z22" s="815" t="s">
        <v>88</v>
      </c>
      <c r="AA22" s="191"/>
      <c r="AB22" s="113">
        <v>1</v>
      </c>
      <c r="AC22" s="420"/>
      <c r="AD22" s="659"/>
      <c r="AE22" s="659"/>
      <c r="AF22" s="659"/>
      <c r="AG22" s="659"/>
      <c r="AH22" s="661"/>
      <c r="AI22" s="572" t="s">
        <v>87</v>
      </c>
      <c r="AJ22" s="661"/>
      <c r="AK22" s="590" t="s">
        <v>88</v>
      </c>
      <c r="AL22" s="282"/>
      <c r="AM22" s="819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834"/>
      <c r="B23" s="834"/>
      <c r="C23" s="834"/>
      <c r="D23" s="834"/>
      <c r="E23" s="298"/>
      <c r="F23" s="348"/>
      <c r="G23" s="349"/>
      <c r="H23" s="349"/>
      <c r="I23" s="838"/>
      <c r="J23" s="839"/>
      <c r="K23" s="809"/>
      <c r="L23" s="840"/>
      <c r="M23" s="841"/>
      <c r="N23" s="815"/>
      <c r="O23" s="835"/>
      <c r="P23" s="844"/>
      <c r="Q23" s="845"/>
      <c r="R23" s="815"/>
      <c r="S23" s="835"/>
      <c r="T23" s="842"/>
      <c r="U23" s="847"/>
      <c r="V23" s="815"/>
      <c r="W23" s="835"/>
      <c r="X23" s="842"/>
      <c r="Y23" s="843"/>
      <c r="Z23" s="815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819"/>
      <c r="AO23" s="317"/>
      <c r="AP23" s="317"/>
      <c r="AQ23" s="317"/>
      <c r="AR23" s="317"/>
      <c r="AS23" s="317"/>
      <c r="AT23" s="317"/>
    </row>
    <row r="24" spans="1:53" ht="20.100000000000001" customHeight="1">
      <c r="A24" s="834"/>
      <c r="B24" s="834"/>
      <c r="C24" s="834"/>
      <c r="D24" s="834"/>
      <c r="E24" s="298"/>
      <c r="F24" s="348"/>
      <c r="G24" s="349"/>
      <c r="H24" s="349"/>
      <c r="I24" s="838"/>
      <c r="J24" s="839"/>
      <c r="K24" s="809"/>
      <c r="L24" s="840"/>
      <c r="M24" s="841"/>
      <c r="N24" s="815"/>
      <c r="O24" s="835"/>
      <c r="P24" s="844"/>
      <c r="Q24" s="845"/>
      <c r="R24" s="815"/>
      <c r="S24" s="835"/>
      <c r="T24" s="842"/>
      <c r="U24" s="848"/>
      <c r="V24" s="815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819"/>
      <c r="AO24" s="317"/>
      <c r="AP24" s="317"/>
      <c r="AQ24" s="317"/>
      <c r="AR24" s="317"/>
      <c r="AS24" s="317"/>
      <c r="AT24" s="317"/>
    </row>
    <row r="25" spans="1:53" ht="20.100000000000001" customHeight="1">
      <c r="A25" s="834"/>
      <c r="B25" s="834"/>
      <c r="C25" s="834"/>
      <c r="D25" s="834"/>
      <c r="E25" s="298"/>
      <c r="F25" s="348"/>
      <c r="G25" s="349"/>
      <c r="H25" s="349"/>
      <c r="I25" s="838"/>
      <c r="J25" s="839"/>
      <c r="K25" s="809"/>
      <c r="L25" s="840"/>
      <c r="M25" s="841"/>
      <c r="N25" s="815"/>
      <c r="O25" s="835"/>
      <c r="P25" s="844"/>
      <c r="Q25" s="845"/>
      <c r="R25" s="815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819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834"/>
      <c r="B26" s="834"/>
      <c r="C26" s="834"/>
      <c r="D26" s="834"/>
      <c r="E26" s="350"/>
      <c r="F26" s="351"/>
      <c r="G26" s="350"/>
      <c r="H26" s="350"/>
      <c r="I26" s="838"/>
      <c r="J26" s="839"/>
      <c r="K26" s="809"/>
      <c r="L26" s="840"/>
      <c r="M26" s="841"/>
      <c r="N26" s="815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819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834"/>
      <c r="B27" s="834"/>
      <c r="C27" s="834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819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834"/>
      <c r="B28" s="834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834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704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479"/>
      <c r="D11" s="479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800"/>
      <c r="B13" s="800"/>
      <c r="C13" s="800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819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800"/>
      <c r="B14" s="800"/>
      <c r="C14" s="800"/>
      <c r="D14" s="479"/>
      <c r="F14" s="473"/>
      <c r="G14" s="163" t="s">
        <v>4</v>
      </c>
      <c r="H14" s="478"/>
      <c r="I14" s="819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800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95" t="s">
        <v>676</v>
      </c>
      <c r="H19" s="795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849" t="s">
        <v>683</v>
      </c>
      <c r="M5" s="849"/>
      <c r="N5" s="849"/>
      <c r="O5" s="849"/>
      <c r="P5" s="849"/>
      <c r="Q5" s="849"/>
      <c r="R5" s="849"/>
      <c r="S5" s="849"/>
      <c r="T5" s="849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808" t="str">
        <f>IF(NameOrPr_ch="",IF(NameOrPr="","",NameOrPr),NameOrPr_ch)</f>
        <v>Региональная служба по тарифам ХМАО-ЮГРЫ</v>
      </c>
      <c r="O7" s="808"/>
      <c r="P7" s="808"/>
      <c r="Q7" s="808"/>
      <c r="R7" s="808"/>
      <c r="S7" s="808"/>
      <c r="T7" s="808"/>
      <c r="U7" s="664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808" t="str">
        <f>IF(datePr_ch="",IF(datePr="","",datePr),datePr_ch)</f>
        <v>13.04.2023</v>
      </c>
      <c r="O8" s="808"/>
      <c r="P8" s="808"/>
      <c r="Q8" s="808"/>
      <c r="R8" s="808"/>
      <c r="S8" s="808"/>
      <c r="T8" s="808"/>
      <c r="U8" s="664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808" t="str">
        <f>IF(numberPr_ch="",IF(numberPr="","",numberPr),numberPr_ch)</f>
        <v>17-нп</v>
      </c>
      <c r="O9" s="808"/>
      <c r="P9" s="808"/>
      <c r="Q9" s="808"/>
      <c r="R9" s="808"/>
      <c r="S9" s="808"/>
      <c r="T9" s="808"/>
      <c r="U9" s="664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5" t="s">
        <v>576</v>
      </c>
      <c r="N10" s="808" t="str">
        <f>IF(IstPub_ch="",IF(IstPub="","",IstPub),IstPub_ch)</f>
        <v>«Официальном интернет-портале правовой информации» (www.pravo.gov.ru) 21.04.2023 г.</v>
      </c>
      <c r="O10" s="808"/>
      <c r="P10" s="808"/>
      <c r="Q10" s="808"/>
      <c r="R10" s="808"/>
      <c r="S10" s="808"/>
      <c r="T10" s="808"/>
      <c r="U10" s="664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66"/>
      <c r="M11" s="766"/>
      <c r="N11" s="211"/>
      <c r="O11" s="211"/>
      <c r="P11" s="211"/>
      <c r="Q11" s="211"/>
      <c r="R11" s="833"/>
      <c r="S11" s="833"/>
      <c r="T11" s="833"/>
      <c r="U11" s="833"/>
      <c r="V11" s="833"/>
      <c r="W11" s="833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66"/>
      <c r="M12" s="766"/>
      <c r="N12" s="211"/>
      <c r="O12" s="211"/>
      <c r="P12" s="211"/>
      <c r="Q12" s="211"/>
      <c r="R12" s="833"/>
      <c r="S12" s="833"/>
      <c r="T12" s="833"/>
      <c r="U12" s="833"/>
      <c r="V12" s="833"/>
      <c r="W12" s="833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26"/>
      <c r="S13" s="826"/>
      <c r="T13" s="826"/>
      <c r="U13" s="826"/>
      <c r="V13" s="826"/>
      <c r="W13" s="826"/>
      <c r="X13" s="417"/>
      <c r="AC13" s="826"/>
      <c r="AD13" s="826"/>
      <c r="AE13" s="826"/>
      <c r="AF13" s="826"/>
      <c r="AG13" s="826"/>
      <c r="AH13" s="826"/>
      <c r="AI13" s="826"/>
      <c r="AJ13" s="826"/>
    </row>
    <row r="14" spans="7:49" ht="14.25" customHeight="1">
      <c r="J14" s="86"/>
      <c r="K14" s="86"/>
      <c r="L14" s="827" t="s">
        <v>510</v>
      </c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7"/>
      <c r="AF14" s="827"/>
      <c r="AG14" s="827"/>
      <c r="AH14" s="827"/>
      <c r="AI14" s="827"/>
      <c r="AJ14" s="827"/>
      <c r="AK14" s="827"/>
      <c r="AL14" s="757" t="s">
        <v>511</v>
      </c>
    </row>
    <row r="15" spans="7:49" ht="14.25" customHeight="1">
      <c r="J15" s="86"/>
      <c r="K15" s="86"/>
      <c r="L15" s="827" t="s">
        <v>95</v>
      </c>
      <c r="M15" s="827" t="s">
        <v>547</v>
      </c>
      <c r="N15" s="827" t="s">
        <v>434</v>
      </c>
      <c r="O15" s="827"/>
      <c r="P15" s="827"/>
      <c r="Q15" s="828" t="s">
        <v>406</v>
      </c>
      <c r="R15" s="828"/>
      <c r="S15" s="828"/>
      <c r="T15" s="828"/>
      <c r="U15" s="828" t="s">
        <v>435</v>
      </c>
      <c r="V15" s="828"/>
      <c r="W15" s="828"/>
      <c r="X15" s="828"/>
      <c r="Y15" s="828" t="s">
        <v>409</v>
      </c>
      <c r="Z15" s="828"/>
      <c r="AA15" s="828"/>
      <c r="AB15" s="828"/>
      <c r="AC15" s="828" t="s">
        <v>534</v>
      </c>
      <c r="AD15" s="828"/>
      <c r="AE15" s="828"/>
      <c r="AF15" s="828"/>
      <c r="AG15" s="828"/>
      <c r="AH15" s="828"/>
      <c r="AI15" s="828"/>
      <c r="AJ15" s="827" t="s">
        <v>344</v>
      </c>
      <c r="AK15" s="804" t="s">
        <v>278</v>
      </c>
      <c r="AL15" s="757"/>
    </row>
    <row r="16" spans="7:49" ht="27.95" customHeight="1">
      <c r="J16" s="86"/>
      <c r="K16" s="86"/>
      <c r="L16" s="827"/>
      <c r="M16" s="827"/>
      <c r="N16" s="827"/>
      <c r="O16" s="827"/>
      <c r="P16" s="827"/>
      <c r="Q16" s="828"/>
      <c r="R16" s="828"/>
      <c r="S16" s="828"/>
      <c r="T16" s="828"/>
      <c r="U16" s="828"/>
      <c r="V16" s="828"/>
      <c r="W16" s="828"/>
      <c r="X16" s="828"/>
      <c r="Y16" s="828"/>
      <c r="Z16" s="828"/>
      <c r="AA16" s="828"/>
      <c r="AB16" s="828"/>
      <c r="AC16" s="828" t="s">
        <v>436</v>
      </c>
      <c r="AD16" s="828"/>
      <c r="AE16" s="757" t="s">
        <v>437</v>
      </c>
      <c r="AF16" s="757"/>
      <c r="AG16" s="830" t="s">
        <v>536</v>
      </c>
      <c r="AH16" s="830"/>
      <c r="AI16" s="830"/>
      <c r="AJ16" s="827"/>
      <c r="AK16" s="804"/>
      <c r="AL16" s="757"/>
    </row>
    <row r="17" spans="1:53" ht="14.25" customHeight="1">
      <c r="J17" s="86"/>
      <c r="K17" s="86"/>
      <c r="L17" s="827"/>
      <c r="M17" s="827"/>
      <c r="N17" s="827"/>
      <c r="O17" s="827"/>
      <c r="P17" s="827"/>
      <c r="Q17" s="828"/>
      <c r="R17" s="828"/>
      <c r="S17" s="828"/>
      <c r="T17" s="828"/>
      <c r="U17" s="828"/>
      <c r="V17" s="828"/>
      <c r="W17" s="828"/>
      <c r="X17" s="828"/>
      <c r="Y17" s="828"/>
      <c r="Z17" s="828"/>
      <c r="AA17" s="828"/>
      <c r="AB17" s="828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29" t="s">
        <v>408</v>
      </c>
      <c r="AI17" s="829"/>
      <c r="AJ17" s="827"/>
      <c r="AK17" s="804"/>
      <c r="AL17" s="75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812">
        <f ca="1">OFFSET(N18,0,-1)+1</f>
        <v>3</v>
      </c>
      <c r="O18" s="812"/>
      <c r="P18" s="812"/>
      <c r="Q18" s="812">
        <f ca="1">OFFSET(Q18,0,-3)+1</f>
        <v>4</v>
      </c>
      <c r="R18" s="812"/>
      <c r="S18" s="812"/>
      <c r="T18" s="812"/>
      <c r="U18" s="812">
        <f ca="1">OFFSET(U18,0,-4)+1</f>
        <v>5</v>
      </c>
      <c r="V18" s="812"/>
      <c r="W18" s="812"/>
      <c r="X18" s="812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834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52"/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53"/>
      <c r="AB19" s="853"/>
      <c r="AC19" s="853"/>
      <c r="AD19" s="853"/>
      <c r="AE19" s="853"/>
      <c r="AF19" s="853"/>
      <c r="AG19" s="853"/>
      <c r="AH19" s="853"/>
      <c r="AI19" s="853"/>
      <c r="AJ19" s="853"/>
      <c r="AK19" s="853"/>
      <c r="AL19" s="618" t="s">
        <v>543</v>
      </c>
    </row>
    <row r="20" spans="1:53" ht="22.5">
      <c r="A20" s="834"/>
      <c r="B20" s="834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55"/>
      <c r="O20" s="836"/>
      <c r="P20" s="836"/>
      <c r="Q20" s="836"/>
      <c r="R20" s="836"/>
      <c r="S20" s="836"/>
      <c r="T20" s="836"/>
      <c r="U20" s="836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6"/>
      <c r="AG20" s="836"/>
      <c r="AH20" s="836"/>
      <c r="AI20" s="836"/>
      <c r="AJ20" s="836"/>
      <c r="AK20" s="836"/>
      <c r="AL20" s="617" t="s">
        <v>544</v>
      </c>
    </row>
    <row r="21" spans="1:53" ht="45">
      <c r="A21" s="834"/>
      <c r="B21" s="834"/>
      <c r="C21" s="834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55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836"/>
      <c r="Z21" s="836"/>
      <c r="AA21" s="836"/>
      <c r="AB21" s="836"/>
      <c r="AC21" s="836"/>
      <c r="AD21" s="836"/>
      <c r="AE21" s="836"/>
      <c r="AF21" s="836"/>
      <c r="AG21" s="836"/>
      <c r="AH21" s="836"/>
      <c r="AI21" s="836"/>
      <c r="AJ21" s="836"/>
      <c r="AK21" s="836"/>
      <c r="AL21" s="617" t="s">
        <v>679</v>
      </c>
    </row>
    <row r="22" spans="1:53" ht="20.100000000000001" customHeight="1">
      <c r="A22" s="834"/>
      <c r="B22" s="834"/>
      <c r="C22" s="834"/>
      <c r="D22" s="834">
        <v>1</v>
      </c>
      <c r="E22" s="298"/>
      <c r="F22" s="348"/>
      <c r="G22" s="349"/>
      <c r="H22" s="349"/>
      <c r="I22" s="838"/>
      <c r="J22" s="839"/>
      <c r="K22" s="809"/>
      <c r="L22" s="854" t="str">
        <f>mergeValue(A22) &amp;"."&amp; mergeValue(B22)&amp;"."&amp; mergeValue(C22)&amp;"."&amp; mergeValue(D22)</f>
        <v>1.1.1.1</v>
      </c>
      <c r="M22" s="856"/>
      <c r="N22" s="858"/>
      <c r="O22" s="844" t="s">
        <v>96</v>
      </c>
      <c r="P22" s="845"/>
      <c r="Q22" s="815" t="s">
        <v>88</v>
      </c>
      <c r="R22" s="835"/>
      <c r="S22" s="842">
        <v>1</v>
      </c>
      <c r="T22" s="859"/>
      <c r="U22" s="815" t="s">
        <v>88</v>
      </c>
      <c r="V22" s="835"/>
      <c r="W22" s="842" t="s">
        <v>96</v>
      </c>
      <c r="X22" s="850"/>
      <c r="Y22" s="815" t="s">
        <v>88</v>
      </c>
      <c r="Z22" s="191"/>
      <c r="AA22" s="113">
        <v>1</v>
      </c>
      <c r="AB22" s="598"/>
      <c r="AC22" s="659"/>
      <c r="AD22" s="659"/>
      <c r="AE22" s="660"/>
      <c r="AF22" s="659"/>
      <c r="AG22" s="661"/>
      <c r="AH22" s="572" t="s">
        <v>87</v>
      </c>
      <c r="AI22" s="661"/>
      <c r="AJ22" s="590" t="s">
        <v>88</v>
      </c>
      <c r="AK22" s="282"/>
      <c r="AL22" s="819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834"/>
      <c r="B23" s="834"/>
      <c r="C23" s="834"/>
      <c r="D23" s="834"/>
      <c r="E23" s="298"/>
      <c r="F23" s="348"/>
      <c r="G23" s="349"/>
      <c r="H23" s="349"/>
      <c r="I23" s="838"/>
      <c r="J23" s="839"/>
      <c r="K23" s="809"/>
      <c r="L23" s="840"/>
      <c r="M23" s="857"/>
      <c r="N23" s="858"/>
      <c r="O23" s="844"/>
      <c r="P23" s="845"/>
      <c r="Q23" s="815"/>
      <c r="R23" s="835"/>
      <c r="S23" s="842"/>
      <c r="T23" s="860"/>
      <c r="U23" s="815"/>
      <c r="V23" s="835"/>
      <c r="W23" s="842"/>
      <c r="X23" s="851"/>
      <c r="Y23" s="815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819"/>
      <c r="AN23" s="317"/>
      <c r="AO23" s="317"/>
      <c r="AP23" s="317"/>
      <c r="AQ23" s="317"/>
      <c r="AR23" s="317"/>
      <c r="AS23" s="317"/>
    </row>
    <row r="24" spans="1:53" ht="20.100000000000001" customHeight="1">
      <c r="A24" s="834"/>
      <c r="B24" s="834"/>
      <c r="C24" s="834"/>
      <c r="D24" s="834"/>
      <c r="E24" s="298"/>
      <c r="F24" s="348"/>
      <c r="G24" s="349"/>
      <c r="H24" s="349"/>
      <c r="I24" s="838"/>
      <c r="J24" s="839"/>
      <c r="K24" s="809"/>
      <c r="L24" s="840"/>
      <c r="M24" s="857"/>
      <c r="N24" s="858"/>
      <c r="O24" s="844"/>
      <c r="P24" s="845"/>
      <c r="Q24" s="815"/>
      <c r="R24" s="835"/>
      <c r="S24" s="842"/>
      <c r="T24" s="861"/>
      <c r="U24" s="815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819"/>
      <c r="AN24" s="317"/>
      <c r="AO24" s="317"/>
      <c r="AP24" s="317"/>
      <c r="AQ24" s="317"/>
      <c r="AR24" s="317"/>
      <c r="AS24" s="317"/>
    </row>
    <row r="25" spans="1:53" ht="20.100000000000001" customHeight="1">
      <c r="A25" s="834"/>
      <c r="B25" s="834"/>
      <c r="C25" s="834"/>
      <c r="D25" s="834"/>
      <c r="E25" s="298"/>
      <c r="F25" s="348"/>
      <c r="G25" s="349"/>
      <c r="H25" s="349"/>
      <c r="I25" s="838"/>
      <c r="J25" s="839"/>
      <c r="K25" s="809"/>
      <c r="L25" s="840"/>
      <c r="M25" s="857"/>
      <c r="N25" s="858"/>
      <c r="O25" s="844"/>
      <c r="P25" s="845"/>
      <c r="Q25" s="815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819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834"/>
      <c r="B26" s="834"/>
      <c r="C26" s="834"/>
      <c r="D26" s="834"/>
      <c r="E26" s="350"/>
      <c r="F26" s="351"/>
      <c r="G26" s="350"/>
      <c r="H26" s="350"/>
      <c r="I26" s="838"/>
      <c r="J26" s="839"/>
      <c r="K26" s="809"/>
      <c r="L26" s="840"/>
      <c r="M26" s="857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819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834"/>
      <c r="B27" s="834"/>
      <c r="C27" s="834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819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834"/>
      <c r="B28" s="834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834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704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99"/>
  <sheetViews>
    <sheetView showGridLines="0" topLeftCell="E19" zoomScaleNormal="100" workbookViewId="0">
      <selection activeCell="G136" sqref="G136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601"/>
      <c r="D11" s="601"/>
      <c r="F11" s="469" t="str">
        <f>"4."&amp;mergeValue(A11) &amp;"."&amp;mergeValue(B11)</f>
        <v>4.1.1</v>
      </c>
      <c r="G11" s="461" t="s">
        <v>675</v>
      </c>
      <c r="H11" s="45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Белоярский муниципальный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800"/>
      <c r="B13" s="800"/>
      <c r="C13" s="800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Белоярский (71811151)</v>
      </c>
      <c r="I13" s="673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800"/>
      <c r="B14" s="319">
        <v>2</v>
      </c>
      <c r="C14" s="319"/>
      <c r="D14" s="319"/>
      <c r="F14" s="683" t="str">
        <f>"4."&amp;mergeValue(A14)</f>
        <v>4.1</v>
      </c>
      <c r="G14" s="554" t="s">
        <v>571</v>
      </c>
      <c r="H14" s="680" t="s">
        <v>515</v>
      </c>
      <c r="I14" s="286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>
        <v>2</v>
      </c>
      <c r="C15" s="672"/>
      <c r="D15" s="672"/>
      <c r="F15" s="683" t="str">
        <f>"4."&amp;mergeValue(A15) &amp;"."&amp;mergeValue(B15)</f>
        <v>4.1.2</v>
      </c>
      <c r="G15" s="461" t="s">
        <v>675</v>
      </c>
      <c r="H15" s="674" t="str">
        <f>IF(region_name="","",region_name)</f>
        <v>Ханты-Мансийский автономный округ</v>
      </c>
      <c r="I15" s="286" t="s">
        <v>574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800"/>
      <c r="B16" s="800"/>
      <c r="C16" s="800">
        <v>1</v>
      </c>
      <c r="D16" s="672"/>
      <c r="F16" s="683" t="str">
        <f>"4."&amp;mergeValue(A16) &amp;"."&amp;mergeValue(B16)&amp;"."&amp;mergeValue(C16)</f>
        <v>4.1.2.1</v>
      </c>
      <c r="G16" s="476" t="s">
        <v>572</v>
      </c>
      <c r="H16" s="674" t="str">
        <f>IF(Территории!H16="","","" &amp; Территории!H16 &amp; "")</f>
        <v>Белоярский муниципальный район</v>
      </c>
      <c r="I16" s="286" t="s">
        <v>575</v>
      </c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800"/>
      <c r="B17" s="800"/>
      <c r="C17" s="800"/>
      <c r="D17" s="672">
        <v>1</v>
      </c>
      <c r="F17" s="683" t="str">
        <f>"4."&amp;mergeValue(A17) &amp;"."&amp;mergeValue(B17)&amp;"."&amp;mergeValue(C17)&amp;"."&amp;mergeValue(D17)</f>
        <v>4.1.2.1.1</v>
      </c>
      <c r="G17" s="557" t="s">
        <v>573</v>
      </c>
      <c r="H17" s="674" t="str">
        <f>IF(Территории!R17="","","" &amp; Территории!R17 &amp; "")</f>
        <v>Казым (71811410)</v>
      </c>
      <c r="I17" s="673" t="s">
        <v>674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800"/>
      <c r="B18" s="319">
        <v>3</v>
      </c>
      <c r="C18" s="319"/>
      <c r="D18" s="319"/>
      <c r="F18" s="683" t="str">
        <f>"4."&amp;mergeValue(A18)</f>
        <v>4.1</v>
      </c>
      <c r="G18" s="554" t="s">
        <v>571</v>
      </c>
      <c r="H18" s="680" t="s">
        <v>515</v>
      </c>
      <c r="I18" s="286"/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800"/>
      <c r="B19" s="800">
        <v>2</v>
      </c>
      <c r="C19" s="672"/>
      <c r="D19" s="672"/>
      <c r="F19" s="683" t="str">
        <f>"4."&amp;mergeValue(A19) &amp;"."&amp;mergeValue(B19)</f>
        <v>4.1.2</v>
      </c>
      <c r="G19" s="461" t="s">
        <v>675</v>
      </c>
      <c r="H19" s="674" t="str">
        <f>IF(region_name="","",region_name)</f>
        <v>Ханты-Мансийский автономный округ</v>
      </c>
      <c r="I19" s="286" t="s">
        <v>574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800"/>
      <c r="B20" s="800"/>
      <c r="C20" s="800">
        <v>1</v>
      </c>
      <c r="D20" s="672"/>
      <c r="F20" s="683" t="str">
        <f>"4."&amp;mergeValue(A20) &amp;"."&amp;mergeValue(B20)&amp;"."&amp;mergeValue(C20)</f>
        <v>4.1.2.1</v>
      </c>
      <c r="G20" s="476" t="s">
        <v>572</v>
      </c>
      <c r="H20" s="674" t="str">
        <f>IF(Территории!H19="","","" &amp; Территории!H19 &amp; "")</f>
        <v>Белоярский муниципальный район</v>
      </c>
      <c r="I20" s="286" t="s">
        <v>575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800"/>
      <c r="B21" s="800"/>
      <c r="C21" s="800"/>
      <c r="D21" s="672">
        <v>1</v>
      </c>
      <c r="F21" s="683" t="str">
        <f>"4."&amp;mergeValue(A21) &amp;"."&amp;mergeValue(B21)&amp;"."&amp;mergeValue(C21)&amp;"."&amp;mergeValue(D21)</f>
        <v>4.1.2.1.1</v>
      </c>
      <c r="G21" s="557" t="s">
        <v>573</v>
      </c>
      <c r="H21" s="674" t="str">
        <f>IF(Территории!R20="","","" &amp; Территории!R20 &amp; "")</f>
        <v>Полноват (71811415)</v>
      </c>
      <c r="I21" s="673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800"/>
      <c r="B22" s="319">
        <v>3</v>
      </c>
      <c r="C22" s="319"/>
      <c r="D22" s="319"/>
      <c r="F22" s="683" t="str">
        <f>"4."&amp;mergeValue(A22)</f>
        <v>4.1</v>
      </c>
      <c r="G22" s="554" t="s">
        <v>571</v>
      </c>
      <c r="H22" s="680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800"/>
      <c r="B23" s="800">
        <v>2</v>
      </c>
      <c r="C23" s="672"/>
      <c r="D23" s="672"/>
      <c r="F23" s="683" t="str">
        <f>"4."&amp;mergeValue(A23) &amp;"."&amp;mergeValue(B23)</f>
        <v>4.1.2</v>
      </c>
      <c r="G23" s="461" t="s">
        <v>675</v>
      </c>
      <c r="H23" s="674" t="str">
        <f>IF(region_name="","",region_name)</f>
        <v>Ханты-Мансийский автономный округ</v>
      </c>
      <c r="I23" s="286" t="s">
        <v>574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800"/>
      <c r="B24" s="800"/>
      <c r="C24" s="800">
        <v>1</v>
      </c>
      <c r="D24" s="672"/>
      <c r="F24" s="683" t="str">
        <f>"4."&amp;mergeValue(A24) &amp;"."&amp;mergeValue(B24)&amp;"."&amp;mergeValue(C24)</f>
        <v>4.1.2.1</v>
      </c>
      <c r="G24" s="476" t="s">
        <v>572</v>
      </c>
      <c r="H24" s="674" t="str">
        <f>IF(Территории!H22="","","" &amp; Территории!H22 &amp; "")</f>
        <v>Белоярский муниципальный район</v>
      </c>
      <c r="I24" s="286" t="s">
        <v>575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800"/>
      <c r="B25" s="800"/>
      <c r="C25" s="800"/>
      <c r="D25" s="672">
        <v>1</v>
      </c>
      <c r="F25" s="683" t="str">
        <f>"4."&amp;mergeValue(A25) &amp;"."&amp;mergeValue(B25)&amp;"."&amp;mergeValue(C25)&amp;"."&amp;mergeValue(D25)</f>
        <v>4.1.2.1.1</v>
      </c>
      <c r="G25" s="557" t="s">
        <v>573</v>
      </c>
      <c r="H25" s="674" t="str">
        <f>IF(Территории!R23="","","" &amp; Территории!R23 &amp; "")</f>
        <v>Сорум (71811420)</v>
      </c>
      <c r="I25" s="673" t="s">
        <v>674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800">
        <v>2</v>
      </c>
      <c r="B26" s="319"/>
      <c r="C26" s="319"/>
      <c r="D26" s="319"/>
      <c r="F26" s="683" t="str">
        <f>"2." &amp;mergeValue(A26)</f>
        <v>2.2</v>
      </c>
      <c r="G26" s="554" t="s">
        <v>569</v>
      </c>
      <c r="H26" s="674" t="str">
        <f>IF('Перечень тарифов'!R24="","наименование отсутствует","" &amp; 'Перечень тарифов'!R24 &amp; "")</f>
        <v>наименование отсутствует</v>
      </c>
      <c r="I26" s="286" t="s">
        <v>673</v>
      </c>
      <c r="J26" s="468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800"/>
      <c r="B27" s="319"/>
      <c r="C27" s="319"/>
      <c r="D27" s="319"/>
      <c r="F27" s="683" t="str">
        <f>"3." &amp;mergeValue(A27)</f>
        <v>3.2</v>
      </c>
      <c r="G27" s="554" t="s">
        <v>570</v>
      </c>
      <c r="H27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7" s="286" t="s">
        <v>671</v>
      </c>
      <c r="J27" s="468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800"/>
      <c r="B28" s="319"/>
      <c r="C28" s="319"/>
      <c r="D28" s="319"/>
      <c r="F28" s="683" t="str">
        <f>"4."&amp;mergeValue(A28)</f>
        <v>4.2</v>
      </c>
      <c r="G28" s="554" t="s">
        <v>571</v>
      </c>
      <c r="H28" s="680" t="s">
        <v>515</v>
      </c>
      <c r="I28" s="286"/>
      <c r="J28" s="468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800"/>
      <c r="B29" s="800">
        <v>1</v>
      </c>
      <c r="C29" s="672"/>
      <c r="D29" s="672"/>
      <c r="F29" s="683" t="str">
        <f>"4."&amp;mergeValue(A29) &amp;"."&amp;mergeValue(B29)</f>
        <v>4.2.1</v>
      </c>
      <c r="G29" s="461" t="s">
        <v>675</v>
      </c>
      <c r="H29" s="674" t="str">
        <f>IF(region_name="","",region_name)</f>
        <v>Ханты-Мансийский автономный округ</v>
      </c>
      <c r="I29" s="286" t="s">
        <v>574</v>
      </c>
      <c r="J29" s="468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800"/>
      <c r="B30" s="800"/>
      <c r="C30" s="800">
        <v>1</v>
      </c>
      <c r="D30" s="672"/>
      <c r="F30" s="683" t="str">
        <f>"4."&amp;mergeValue(A30) &amp;"."&amp;mergeValue(B30)&amp;"."&amp;mergeValue(C30)</f>
        <v>4.2.1.1</v>
      </c>
      <c r="G30" s="476" t="s">
        <v>572</v>
      </c>
      <c r="H30" s="674" t="str">
        <f>IF(Территории!H13="","","" &amp; Территории!H13 &amp; "")</f>
        <v>Белоярский муниципальный район</v>
      </c>
      <c r="I30" s="286" t="s">
        <v>575</v>
      </c>
      <c r="J30" s="468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800"/>
      <c r="B31" s="800"/>
      <c r="C31" s="800"/>
      <c r="D31" s="672">
        <v>1</v>
      </c>
      <c r="F31" s="683" t="str">
        <f>"4."&amp;mergeValue(A31) &amp;"."&amp;mergeValue(B31)&amp;"."&amp;mergeValue(C31)&amp;"."&amp;mergeValue(D31)</f>
        <v>4.2.1.1.1</v>
      </c>
      <c r="G31" s="557" t="s">
        <v>573</v>
      </c>
      <c r="H31" s="674" t="str">
        <f>IF(Территории!R14="","","" &amp; Территории!R14 &amp; "")</f>
        <v>Белоярский (71811151)</v>
      </c>
      <c r="I31" s="673" t="s">
        <v>674</v>
      </c>
      <c r="J31" s="468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22.5">
      <c r="A32" s="800"/>
      <c r="B32" s="319">
        <v>2</v>
      </c>
      <c r="C32" s="319"/>
      <c r="D32" s="319"/>
      <c r="F32" s="683" t="str">
        <f>"4."&amp;mergeValue(A32)</f>
        <v>4.2</v>
      </c>
      <c r="G32" s="554" t="s">
        <v>571</v>
      </c>
      <c r="H32" s="680" t="s">
        <v>515</v>
      </c>
      <c r="I32" s="286"/>
      <c r="J32" s="468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18.75">
      <c r="A33" s="800"/>
      <c r="B33" s="800">
        <v>2</v>
      </c>
      <c r="C33" s="672"/>
      <c r="D33" s="672"/>
      <c r="F33" s="683" t="str">
        <f>"4."&amp;mergeValue(A33) &amp;"."&amp;mergeValue(B33)</f>
        <v>4.2.2</v>
      </c>
      <c r="G33" s="461" t="s">
        <v>675</v>
      </c>
      <c r="H33" s="674" t="str">
        <f>IF(region_name="","",region_name)</f>
        <v>Ханты-Мансийский автономный округ</v>
      </c>
      <c r="I33" s="286" t="s">
        <v>574</v>
      </c>
      <c r="J33" s="468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800"/>
      <c r="B34" s="800"/>
      <c r="C34" s="800">
        <v>1</v>
      </c>
      <c r="D34" s="672"/>
      <c r="F34" s="683" t="str">
        <f>"4."&amp;mergeValue(A34) &amp;"."&amp;mergeValue(B34)&amp;"."&amp;mergeValue(C34)</f>
        <v>4.2.2.1</v>
      </c>
      <c r="G34" s="476" t="s">
        <v>572</v>
      </c>
      <c r="H34" s="674" t="str">
        <f>IF(Территории!H16="","","" &amp; Территории!H16 &amp; "")</f>
        <v>Белоярский муниципальный район</v>
      </c>
      <c r="I34" s="286" t="s">
        <v>575</v>
      </c>
      <c r="J34" s="468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56.25">
      <c r="A35" s="800"/>
      <c r="B35" s="800"/>
      <c r="C35" s="800"/>
      <c r="D35" s="672">
        <v>1</v>
      </c>
      <c r="F35" s="683" t="str">
        <f>"4."&amp;mergeValue(A35) &amp;"."&amp;mergeValue(B35)&amp;"."&amp;mergeValue(C35)&amp;"."&amp;mergeValue(D35)</f>
        <v>4.2.2.1.1</v>
      </c>
      <c r="G35" s="557" t="s">
        <v>573</v>
      </c>
      <c r="H35" s="674" t="str">
        <f>IF(Территории!R17="","","" &amp; Территории!R17 &amp; "")</f>
        <v>Казым (71811410)</v>
      </c>
      <c r="I35" s="673" t="s">
        <v>674</v>
      </c>
      <c r="J35" s="468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800"/>
      <c r="B36" s="319">
        <v>3</v>
      </c>
      <c r="C36" s="319"/>
      <c r="D36" s="319"/>
      <c r="F36" s="683" t="str">
        <f>"4."&amp;mergeValue(A36)</f>
        <v>4.2</v>
      </c>
      <c r="G36" s="554" t="s">
        <v>571</v>
      </c>
      <c r="H36" s="680" t="s">
        <v>515</v>
      </c>
      <c r="I36" s="286"/>
      <c r="J36" s="468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18.75">
      <c r="A37" s="800"/>
      <c r="B37" s="800">
        <v>2</v>
      </c>
      <c r="C37" s="672"/>
      <c r="D37" s="672"/>
      <c r="F37" s="683" t="str">
        <f>"4."&amp;mergeValue(A37) &amp;"."&amp;mergeValue(B37)</f>
        <v>4.2.2</v>
      </c>
      <c r="G37" s="461" t="s">
        <v>675</v>
      </c>
      <c r="H37" s="674" t="str">
        <f>IF(region_name="","",region_name)</f>
        <v>Ханты-Мансийский автономный округ</v>
      </c>
      <c r="I37" s="286" t="s">
        <v>574</v>
      </c>
      <c r="J37" s="468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22.5">
      <c r="A38" s="800"/>
      <c r="B38" s="800"/>
      <c r="C38" s="800">
        <v>1</v>
      </c>
      <c r="D38" s="672"/>
      <c r="F38" s="683" t="str">
        <f>"4."&amp;mergeValue(A38) &amp;"."&amp;mergeValue(B38)&amp;"."&amp;mergeValue(C38)</f>
        <v>4.2.2.1</v>
      </c>
      <c r="G38" s="476" t="s">
        <v>572</v>
      </c>
      <c r="H38" s="674" t="str">
        <f>IF(Территории!H19="","","" &amp; Территории!H19 &amp; "")</f>
        <v>Белоярский муниципальный район</v>
      </c>
      <c r="I38" s="286" t="s">
        <v>575</v>
      </c>
      <c r="J38" s="468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56.25">
      <c r="A39" s="800"/>
      <c r="B39" s="800"/>
      <c r="C39" s="800"/>
      <c r="D39" s="672">
        <v>1</v>
      </c>
      <c r="F39" s="683" t="str">
        <f>"4."&amp;mergeValue(A39) &amp;"."&amp;mergeValue(B39)&amp;"."&amp;mergeValue(C39)&amp;"."&amp;mergeValue(D39)</f>
        <v>4.2.2.1.1</v>
      </c>
      <c r="G39" s="557" t="s">
        <v>573</v>
      </c>
      <c r="H39" s="674" t="str">
        <f>IF(Территории!R20="","","" &amp; Территории!R20 &amp; "")</f>
        <v>Полноват (71811415)</v>
      </c>
      <c r="I39" s="673" t="s">
        <v>674</v>
      </c>
      <c r="J39" s="468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800"/>
      <c r="B40" s="319">
        <v>3</v>
      </c>
      <c r="C40" s="319"/>
      <c r="D40" s="319"/>
      <c r="F40" s="683" t="str">
        <f>"4."&amp;mergeValue(A40)</f>
        <v>4.2</v>
      </c>
      <c r="G40" s="554" t="s">
        <v>571</v>
      </c>
      <c r="H40" s="680" t="s">
        <v>515</v>
      </c>
      <c r="I40" s="286"/>
      <c r="J40" s="468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800"/>
      <c r="B41" s="800">
        <v>2</v>
      </c>
      <c r="C41" s="672"/>
      <c r="D41" s="672"/>
      <c r="F41" s="683" t="str">
        <f>"4."&amp;mergeValue(A41) &amp;"."&amp;mergeValue(B41)</f>
        <v>4.2.2</v>
      </c>
      <c r="G41" s="461" t="s">
        <v>675</v>
      </c>
      <c r="H41" s="674" t="str">
        <f>IF(region_name="","",region_name)</f>
        <v>Ханты-Мансийский автономный округ</v>
      </c>
      <c r="I41" s="286" t="s">
        <v>574</v>
      </c>
      <c r="J41" s="468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800"/>
      <c r="B42" s="800"/>
      <c r="C42" s="800">
        <v>1</v>
      </c>
      <c r="D42" s="672"/>
      <c r="F42" s="683" t="str">
        <f>"4."&amp;mergeValue(A42) &amp;"."&amp;mergeValue(B42)&amp;"."&amp;mergeValue(C42)</f>
        <v>4.2.2.1</v>
      </c>
      <c r="G42" s="476" t="s">
        <v>572</v>
      </c>
      <c r="H42" s="674" t="str">
        <f>IF(Территории!H22="","","" &amp; Территории!H22 &amp; "")</f>
        <v>Белоярский муниципальный район</v>
      </c>
      <c r="I42" s="286" t="s">
        <v>575</v>
      </c>
      <c r="J42" s="468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800"/>
      <c r="B43" s="800"/>
      <c r="C43" s="800"/>
      <c r="D43" s="672">
        <v>1</v>
      </c>
      <c r="F43" s="683" t="str">
        <f>"4."&amp;mergeValue(A43) &amp;"."&amp;mergeValue(B43)&amp;"."&amp;mergeValue(C43)&amp;"."&amp;mergeValue(D43)</f>
        <v>4.2.2.1.1</v>
      </c>
      <c r="G43" s="557" t="s">
        <v>573</v>
      </c>
      <c r="H43" s="674" t="str">
        <f>IF(Территории!R23="","","" &amp; Территории!R23 &amp; "")</f>
        <v>Сорум (71811420)</v>
      </c>
      <c r="I43" s="673" t="s">
        <v>674</v>
      </c>
      <c r="J43" s="468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255" customFormat="1" ht="45">
      <c r="A44" s="800">
        <v>3</v>
      </c>
      <c r="B44" s="319"/>
      <c r="C44" s="319"/>
      <c r="D44" s="319"/>
      <c r="F44" s="683" t="str">
        <f>"2." &amp;mergeValue(A44)</f>
        <v>2.3</v>
      </c>
      <c r="G44" s="554" t="s">
        <v>569</v>
      </c>
      <c r="H44" s="674" t="str">
        <f>IF('Перечень тарифов'!R27="","наименование отсутствует","" &amp; 'Перечень тарифов'!R27 &amp; "")</f>
        <v>наименование отсутствует</v>
      </c>
      <c r="I44" s="286" t="s">
        <v>673</v>
      </c>
      <c r="J44" s="468"/>
      <c r="K44" s="319"/>
      <c r="L44" s="319"/>
      <c r="M44" s="319"/>
      <c r="N44" s="319"/>
      <c r="O44" s="319"/>
      <c r="P44" s="319"/>
      <c r="Q44" s="319"/>
      <c r="R44" s="319"/>
      <c r="S44" s="319"/>
      <c r="T44" s="319"/>
    </row>
    <row r="45" spans="1:20" s="255" customFormat="1" ht="22.5">
      <c r="A45" s="800"/>
      <c r="B45" s="319"/>
      <c r="C45" s="319"/>
      <c r="D45" s="319"/>
      <c r="F45" s="683" t="str">
        <f>"3." &amp;mergeValue(A45)</f>
        <v>3.3</v>
      </c>
      <c r="G45" s="554" t="s">
        <v>570</v>
      </c>
      <c r="H45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45" s="286" t="s">
        <v>671</v>
      </c>
      <c r="J45" s="468"/>
      <c r="K45" s="319"/>
      <c r="L45" s="319"/>
      <c r="M45" s="319"/>
      <c r="N45" s="319"/>
      <c r="O45" s="319"/>
      <c r="P45" s="319"/>
      <c r="Q45" s="319"/>
      <c r="R45" s="319"/>
      <c r="S45" s="319"/>
      <c r="T45" s="319"/>
    </row>
    <row r="46" spans="1:20" s="255" customFormat="1" ht="22.5">
      <c r="A46" s="800"/>
      <c r="B46" s="319"/>
      <c r="C46" s="319"/>
      <c r="D46" s="319"/>
      <c r="F46" s="683" t="str">
        <f>"4."&amp;mergeValue(A46)</f>
        <v>4.3</v>
      </c>
      <c r="G46" s="554" t="s">
        <v>571</v>
      </c>
      <c r="H46" s="680" t="s">
        <v>515</v>
      </c>
      <c r="I46" s="286"/>
      <c r="J46" s="468"/>
      <c r="K46" s="319"/>
      <c r="L46" s="319"/>
      <c r="M46" s="319"/>
      <c r="N46" s="319"/>
      <c r="O46" s="319"/>
      <c r="P46" s="319"/>
      <c r="Q46" s="319"/>
      <c r="R46" s="319"/>
      <c r="S46" s="319"/>
      <c r="T46" s="319"/>
    </row>
    <row r="47" spans="1:20" s="255" customFormat="1" ht="18.75">
      <c r="A47" s="800"/>
      <c r="B47" s="800">
        <v>1</v>
      </c>
      <c r="C47" s="672"/>
      <c r="D47" s="672"/>
      <c r="F47" s="683" t="str">
        <f>"4."&amp;mergeValue(A47) &amp;"."&amp;mergeValue(B47)</f>
        <v>4.3.1</v>
      </c>
      <c r="G47" s="461" t="s">
        <v>675</v>
      </c>
      <c r="H47" s="674" t="str">
        <f>IF(region_name="","",region_name)</f>
        <v>Ханты-Мансийский автономный округ</v>
      </c>
      <c r="I47" s="286" t="s">
        <v>574</v>
      </c>
      <c r="J47" s="468"/>
      <c r="K47" s="319"/>
      <c r="L47" s="319"/>
      <c r="M47" s="319"/>
      <c r="N47" s="319"/>
      <c r="O47" s="319"/>
      <c r="P47" s="319"/>
      <c r="Q47" s="319"/>
      <c r="R47" s="319"/>
      <c r="S47" s="319"/>
      <c r="T47" s="319"/>
    </row>
    <row r="48" spans="1:20" s="255" customFormat="1" ht="22.5">
      <c r="A48" s="800"/>
      <c r="B48" s="800"/>
      <c r="C48" s="800">
        <v>1</v>
      </c>
      <c r="D48" s="672"/>
      <c r="F48" s="683" t="str">
        <f>"4."&amp;mergeValue(A48) &amp;"."&amp;mergeValue(B48)&amp;"."&amp;mergeValue(C48)</f>
        <v>4.3.1.1</v>
      </c>
      <c r="G48" s="476" t="s">
        <v>572</v>
      </c>
      <c r="H48" s="674" t="str">
        <f>IF(Территории!H13="","","" &amp; Территории!H13 &amp; "")</f>
        <v>Белоярский муниципальный район</v>
      </c>
      <c r="I48" s="286" t="s">
        <v>575</v>
      </c>
      <c r="J48" s="468"/>
      <c r="K48" s="319"/>
      <c r="L48" s="319"/>
      <c r="M48" s="319"/>
      <c r="N48" s="319"/>
      <c r="O48" s="319"/>
      <c r="P48" s="319"/>
      <c r="Q48" s="319"/>
      <c r="R48" s="319"/>
      <c r="S48" s="319"/>
      <c r="T48" s="319"/>
    </row>
    <row r="49" spans="1:20" s="255" customFormat="1" ht="56.25">
      <c r="A49" s="800"/>
      <c r="B49" s="800"/>
      <c r="C49" s="800"/>
      <c r="D49" s="672">
        <v>1</v>
      </c>
      <c r="F49" s="683" t="str">
        <f>"4."&amp;mergeValue(A49) &amp;"."&amp;mergeValue(B49)&amp;"."&amp;mergeValue(C49)&amp;"."&amp;mergeValue(D49)</f>
        <v>4.3.1.1.1</v>
      </c>
      <c r="G49" s="557" t="s">
        <v>573</v>
      </c>
      <c r="H49" s="674" t="str">
        <f>IF(Территории!R14="","","" &amp; Территории!R14 &amp; "")</f>
        <v>Белоярский (71811151)</v>
      </c>
      <c r="I49" s="673" t="s">
        <v>674</v>
      </c>
      <c r="J49" s="468"/>
      <c r="K49" s="319"/>
      <c r="L49" s="319"/>
      <c r="M49" s="319"/>
      <c r="N49" s="319"/>
      <c r="O49" s="319"/>
      <c r="P49" s="319"/>
      <c r="Q49" s="319"/>
      <c r="R49" s="319"/>
      <c r="S49" s="319"/>
      <c r="T49" s="319"/>
    </row>
    <row r="50" spans="1:20" s="255" customFormat="1" ht="22.5">
      <c r="A50" s="800"/>
      <c r="B50" s="319">
        <v>2</v>
      </c>
      <c r="C50" s="319"/>
      <c r="D50" s="319"/>
      <c r="F50" s="683" t="str">
        <f>"4."&amp;mergeValue(A50)</f>
        <v>4.3</v>
      </c>
      <c r="G50" s="554" t="s">
        <v>571</v>
      </c>
      <c r="H50" s="680" t="s">
        <v>515</v>
      </c>
      <c r="I50" s="286"/>
      <c r="J50" s="468"/>
      <c r="K50" s="319"/>
      <c r="L50" s="319"/>
      <c r="M50" s="319"/>
      <c r="N50" s="319"/>
      <c r="O50" s="319"/>
      <c r="P50" s="319"/>
      <c r="Q50" s="319"/>
      <c r="R50" s="319"/>
      <c r="S50" s="319"/>
      <c r="T50" s="319"/>
    </row>
    <row r="51" spans="1:20" s="255" customFormat="1" ht="18.75">
      <c r="A51" s="800"/>
      <c r="B51" s="800">
        <v>2</v>
      </c>
      <c r="C51" s="672"/>
      <c r="D51" s="672"/>
      <c r="F51" s="683" t="str">
        <f>"4."&amp;mergeValue(A51) &amp;"."&amp;mergeValue(B51)</f>
        <v>4.3.2</v>
      </c>
      <c r="G51" s="461" t="s">
        <v>675</v>
      </c>
      <c r="H51" s="674" t="str">
        <f>IF(region_name="","",region_name)</f>
        <v>Ханты-Мансийский автономный округ</v>
      </c>
      <c r="I51" s="286" t="s">
        <v>574</v>
      </c>
      <c r="J51" s="468"/>
      <c r="K51" s="319"/>
      <c r="L51" s="319"/>
      <c r="M51" s="319"/>
      <c r="N51" s="319"/>
      <c r="O51" s="319"/>
      <c r="P51" s="319"/>
      <c r="Q51" s="319"/>
      <c r="R51" s="319"/>
      <c r="S51" s="319"/>
      <c r="T51" s="319"/>
    </row>
    <row r="52" spans="1:20" s="255" customFormat="1" ht="22.5">
      <c r="A52" s="800"/>
      <c r="B52" s="800"/>
      <c r="C52" s="800">
        <v>1</v>
      </c>
      <c r="D52" s="672"/>
      <c r="F52" s="683" t="str">
        <f>"4."&amp;mergeValue(A52) &amp;"."&amp;mergeValue(B52)&amp;"."&amp;mergeValue(C52)</f>
        <v>4.3.2.1</v>
      </c>
      <c r="G52" s="476" t="s">
        <v>572</v>
      </c>
      <c r="H52" s="674" t="str">
        <f>IF(Территории!H16="","","" &amp; Территории!H16 &amp; "")</f>
        <v>Белоярский муниципальный район</v>
      </c>
      <c r="I52" s="286" t="s">
        <v>575</v>
      </c>
      <c r="J52" s="468"/>
      <c r="K52" s="319"/>
      <c r="L52" s="319"/>
      <c r="M52" s="319"/>
      <c r="N52" s="319"/>
      <c r="O52" s="319"/>
      <c r="P52" s="319"/>
      <c r="Q52" s="319"/>
      <c r="R52" s="319"/>
      <c r="S52" s="319"/>
      <c r="T52" s="319"/>
    </row>
    <row r="53" spans="1:20" s="255" customFormat="1" ht="56.25">
      <c r="A53" s="800"/>
      <c r="B53" s="800"/>
      <c r="C53" s="800"/>
      <c r="D53" s="672">
        <v>1</v>
      </c>
      <c r="F53" s="683" t="str">
        <f>"4."&amp;mergeValue(A53) &amp;"."&amp;mergeValue(B53)&amp;"."&amp;mergeValue(C53)&amp;"."&amp;mergeValue(D53)</f>
        <v>4.3.2.1.1</v>
      </c>
      <c r="G53" s="557" t="s">
        <v>573</v>
      </c>
      <c r="H53" s="674" t="str">
        <f>IF(Территории!R17="","","" &amp; Территории!R17 &amp; "")</f>
        <v>Казым (71811410)</v>
      </c>
      <c r="I53" s="673" t="s">
        <v>674</v>
      </c>
      <c r="J53" s="468"/>
      <c r="K53" s="319"/>
      <c r="L53" s="319"/>
      <c r="M53" s="319"/>
      <c r="N53" s="319"/>
      <c r="O53" s="319"/>
      <c r="P53" s="319"/>
      <c r="Q53" s="319"/>
      <c r="R53" s="319"/>
      <c r="S53" s="319"/>
      <c r="T53" s="319"/>
    </row>
    <row r="54" spans="1:20" s="255" customFormat="1" ht="22.5">
      <c r="A54" s="800"/>
      <c r="B54" s="319">
        <v>3</v>
      </c>
      <c r="C54" s="319"/>
      <c r="D54" s="319"/>
      <c r="F54" s="683" t="str">
        <f>"4."&amp;mergeValue(A54)</f>
        <v>4.3</v>
      </c>
      <c r="G54" s="554" t="s">
        <v>571</v>
      </c>
      <c r="H54" s="680" t="s">
        <v>515</v>
      </c>
      <c r="I54" s="286"/>
      <c r="J54" s="468"/>
      <c r="K54" s="319"/>
      <c r="L54" s="319"/>
      <c r="M54" s="319"/>
      <c r="N54" s="319"/>
      <c r="O54" s="319"/>
      <c r="P54" s="319"/>
      <c r="Q54" s="319"/>
      <c r="R54" s="319"/>
      <c r="S54" s="319"/>
      <c r="T54" s="319"/>
    </row>
    <row r="55" spans="1:20" s="255" customFormat="1" ht="18.75">
      <c r="A55" s="800"/>
      <c r="B55" s="800">
        <v>2</v>
      </c>
      <c r="C55" s="672"/>
      <c r="D55" s="672"/>
      <c r="F55" s="683" t="str">
        <f>"4."&amp;mergeValue(A55) &amp;"."&amp;mergeValue(B55)</f>
        <v>4.3.2</v>
      </c>
      <c r="G55" s="461" t="s">
        <v>675</v>
      </c>
      <c r="H55" s="674" t="str">
        <f>IF(region_name="","",region_name)</f>
        <v>Ханты-Мансийский автономный округ</v>
      </c>
      <c r="I55" s="286" t="s">
        <v>574</v>
      </c>
      <c r="J55" s="468"/>
      <c r="K55" s="319"/>
      <c r="L55" s="319"/>
      <c r="M55" s="319"/>
      <c r="N55" s="319"/>
      <c r="O55" s="319"/>
      <c r="P55" s="319"/>
      <c r="Q55" s="319"/>
      <c r="R55" s="319"/>
      <c r="S55" s="319"/>
      <c r="T55" s="319"/>
    </row>
    <row r="56" spans="1:20" s="255" customFormat="1" ht="22.5">
      <c r="A56" s="800"/>
      <c r="B56" s="800"/>
      <c r="C56" s="800">
        <v>1</v>
      </c>
      <c r="D56" s="672"/>
      <c r="F56" s="683" t="str">
        <f>"4."&amp;mergeValue(A56) &amp;"."&amp;mergeValue(B56)&amp;"."&amp;mergeValue(C56)</f>
        <v>4.3.2.1</v>
      </c>
      <c r="G56" s="476" t="s">
        <v>572</v>
      </c>
      <c r="H56" s="674" t="str">
        <f>IF(Территории!H19="","","" &amp; Территории!H19 &amp; "")</f>
        <v>Белоярский муниципальный район</v>
      </c>
      <c r="I56" s="286" t="s">
        <v>575</v>
      </c>
      <c r="J56" s="468"/>
      <c r="K56" s="319"/>
      <c r="L56" s="319"/>
      <c r="M56" s="319"/>
      <c r="N56" s="319"/>
      <c r="O56" s="319"/>
      <c r="P56" s="319"/>
      <c r="Q56" s="319"/>
      <c r="R56" s="319"/>
      <c r="S56" s="319"/>
      <c r="T56" s="319"/>
    </row>
    <row r="57" spans="1:20" s="255" customFormat="1" ht="56.25">
      <c r="A57" s="800"/>
      <c r="B57" s="800"/>
      <c r="C57" s="800"/>
      <c r="D57" s="672">
        <v>1</v>
      </c>
      <c r="F57" s="683" t="str">
        <f>"4."&amp;mergeValue(A57) &amp;"."&amp;mergeValue(B57)&amp;"."&amp;mergeValue(C57)&amp;"."&amp;mergeValue(D57)</f>
        <v>4.3.2.1.1</v>
      </c>
      <c r="G57" s="557" t="s">
        <v>573</v>
      </c>
      <c r="H57" s="674" t="str">
        <f>IF(Территории!R20="","","" &amp; Территории!R20 &amp; "")</f>
        <v>Полноват (71811415)</v>
      </c>
      <c r="I57" s="673" t="s">
        <v>674</v>
      </c>
      <c r="J57" s="468"/>
      <c r="K57" s="319"/>
      <c r="L57" s="319"/>
      <c r="M57" s="319"/>
      <c r="N57" s="319"/>
      <c r="O57" s="319"/>
      <c r="P57" s="319"/>
      <c r="Q57" s="319"/>
      <c r="R57" s="319"/>
      <c r="S57" s="319"/>
      <c r="T57" s="319"/>
    </row>
    <row r="58" spans="1:20" s="255" customFormat="1" ht="22.5">
      <c r="A58" s="800"/>
      <c r="B58" s="319">
        <v>3</v>
      </c>
      <c r="C58" s="319"/>
      <c r="D58" s="319"/>
      <c r="F58" s="683" t="str">
        <f>"4."&amp;mergeValue(A58)</f>
        <v>4.3</v>
      </c>
      <c r="G58" s="554" t="s">
        <v>571</v>
      </c>
      <c r="H58" s="680" t="s">
        <v>515</v>
      </c>
      <c r="I58" s="286"/>
      <c r="J58" s="468"/>
      <c r="K58" s="319"/>
      <c r="L58" s="319"/>
      <c r="M58" s="319"/>
      <c r="N58" s="319"/>
      <c r="O58" s="319"/>
      <c r="P58" s="319"/>
      <c r="Q58" s="319"/>
      <c r="R58" s="319"/>
      <c r="S58" s="319"/>
      <c r="T58" s="319"/>
    </row>
    <row r="59" spans="1:20" s="255" customFormat="1" ht="18.75">
      <c r="A59" s="800"/>
      <c r="B59" s="800">
        <v>2</v>
      </c>
      <c r="C59" s="672"/>
      <c r="D59" s="672"/>
      <c r="F59" s="683" t="str">
        <f>"4."&amp;mergeValue(A59) &amp;"."&amp;mergeValue(B59)</f>
        <v>4.3.2</v>
      </c>
      <c r="G59" s="461" t="s">
        <v>675</v>
      </c>
      <c r="H59" s="674" t="str">
        <f>IF(region_name="","",region_name)</f>
        <v>Ханты-Мансийский автономный округ</v>
      </c>
      <c r="I59" s="286" t="s">
        <v>574</v>
      </c>
      <c r="J59" s="468"/>
      <c r="K59" s="319"/>
      <c r="L59" s="319"/>
      <c r="M59" s="319"/>
      <c r="N59" s="319"/>
      <c r="O59" s="319"/>
      <c r="P59" s="319"/>
      <c r="Q59" s="319"/>
      <c r="R59" s="319"/>
      <c r="S59" s="319"/>
      <c r="T59" s="319"/>
    </row>
    <row r="60" spans="1:20" s="255" customFormat="1" ht="22.5">
      <c r="A60" s="800"/>
      <c r="B60" s="800"/>
      <c r="C60" s="800">
        <v>1</v>
      </c>
      <c r="D60" s="672"/>
      <c r="F60" s="683" t="str">
        <f>"4."&amp;mergeValue(A60) &amp;"."&amp;mergeValue(B60)&amp;"."&amp;mergeValue(C60)</f>
        <v>4.3.2.1</v>
      </c>
      <c r="G60" s="476" t="s">
        <v>572</v>
      </c>
      <c r="H60" s="674" t="str">
        <f>IF(Территории!H22="","","" &amp; Территории!H22 &amp; "")</f>
        <v>Белоярский муниципальный район</v>
      </c>
      <c r="I60" s="286" t="s">
        <v>575</v>
      </c>
      <c r="J60" s="468"/>
      <c r="K60" s="319"/>
      <c r="L60" s="319"/>
      <c r="M60" s="319"/>
      <c r="N60" s="319"/>
      <c r="O60" s="319"/>
      <c r="P60" s="319"/>
      <c r="Q60" s="319"/>
      <c r="R60" s="319"/>
      <c r="S60" s="319"/>
      <c r="T60" s="319"/>
    </row>
    <row r="61" spans="1:20" s="255" customFormat="1" ht="56.25">
      <c r="A61" s="800"/>
      <c r="B61" s="800"/>
      <c r="C61" s="800"/>
      <c r="D61" s="672">
        <v>1</v>
      </c>
      <c r="F61" s="683" t="str">
        <f>"4."&amp;mergeValue(A61) &amp;"."&amp;mergeValue(B61)&amp;"."&amp;mergeValue(C61)&amp;"."&amp;mergeValue(D61)</f>
        <v>4.3.2.1.1</v>
      </c>
      <c r="G61" s="557" t="s">
        <v>573</v>
      </c>
      <c r="H61" s="674" t="str">
        <f>IF(Территории!R23="","","" &amp; Территории!R23 &amp; "")</f>
        <v>Сорум (71811420)</v>
      </c>
      <c r="I61" s="673" t="s">
        <v>674</v>
      </c>
      <c r="J61" s="468"/>
      <c r="K61" s="319"/>
      <c r="L61" s="319"/>
      <c r="M61" s="319"/>
      <c r="N61" s="319"/>
      <c r="O61" s="319"/>
      <c r="P61" s="319"/>
      <c r="Q61" s="319"/>
      <c r="R61" s="319"/>
      <c r="S61" s="319"/>
      <c r="T61" s="319"/>
    </row>
    <row r="62" spans="1:20" s="255" customFormat="1" ht="45">
      <c r="A62" s="800">
        <v>4</v>
      </c>
      <c r="B62" s="319"/>
      <c r="C62" s="319"/>
      <c r="D62" s="319"/>
      <c r="F62" s="683" t="str">
        <f>"2." &amp;mergeValue(A62)</f>
        <v>2.4</v>
      </c>
      <c r="G62" s="554" t="s">
        <v>569</v>
      </c>
      <c r="H62" s="674" t="str">
        <f>IF('Перечень тарифов'!R31="","наименование отсутствует","" &amp; 'Перечень тарифов'!R31 &amp; "")</f>
        <v>наименование отсутствует</v>
      </c>
      <c r="I62" s="286" t="s">
        <v>673</v>
      </c>
      <c r="J62" s="468"/>
      <c r="K62" s="319"/>
      <c r="L62" s="319"/>
      <c r="M62" s="319"/>
      <c r="N62" s="319"/>
      <c r="O62" s="319"/>
      <c r="P62" s="319"/>
      <c r="Q62" s="319"/>
      <c r="R62" s="319"/>
      <c r="S62" s="319"/>
      <c r="T62" s="319"/>
    </row>
    <row r="63" spans="1:20" s="255" customFormat="1" ht="22.5">
      <c r="A63" s="800"/>
      <c r="B63" s="319"/>
      <c r="C63" s="319"/>
      <c r="D63" s="319"/>
      <c r="F63" s="683" t="str">
        <f>"3." &amp;mergeValue(A63)</f>
        <v>3.4</v>
      </c>
      <c r="G63" s="554" t="s">
        <v>570</v>
      </c>
      <c r="H63" s="674" t="str">
        <f>IF('Перечень тарифов'!F31="","наименование отсутствует","" &amp; 'Перечень тарифов'!F31 &amp; "")</f>
        <v>Холодное водоснабжение. Техническая вода</v>
      </c>
      <c r="I63" s="286" t="s">
        <v>671</v>
      </c>
      <c r="J63" s="468"/>
      <c r="K63" s="319"/>
      <c r="L63" s="319"/>
      <c r="M63" s="319"/>
      <c r="N63" s="319"/>
      <c r="O63" s="319"/>
      <c r="P63" s="319"/>
      <c r="Q63" s="319"/>
      <c r="R63" s="319"/>
      <c r="S63" s="319"/>
      <c r="T63" s="319"/>
    </row>
    <row r="64" spans="1:20" s="255" customFormat="1" ht="22.5">
      <c r="A64" s="800"/>
      <c r="B64" s="319"/>
      <c r="C64" s="319"/>
      <c r="D64" s="319"/>
      <c r="F64" s="683" t="str">
        <f>"4."&amp;mergeValue(A64)</f>
        <v>4.4</v>
      </c>
      <c r="G64" s="554" t="s">
        <v>571</v>
      </c>
      <c r="H64" s="680" t="s">
        <v>515</v>
      </c>
      <c r="I64" s="286"/>
      <c r="J64" s="468"/>
      <c r="K64" s="319"/>
      <c r="L64" s="319"/>
      <c r="M64" s="319"/>
      <c r="N64" s="319"/>
      <c r="O64" s="319"/>
      <c r="P64" s="319"/>
      <c r="Q64" s="319"/>
      <c r="R64" s="319"/>
      <c r="S64" s="319"/>
      <c r="T64" s="319"/>
    </row>
    <row r="65" spans="1:20" s="255" customFormat="1" ht="18.75">
      <c r="A65" s="800"/>
      <c r="B65" s="800">
        <v>1</v>
      </c>
      <c r="C65" s="672"/>
      <c r="D65" s="672"/>
      <c r="F65" s="683" t="str">
        <f>"4."&amp;mergeValue(A65) &amp;"."&amp;mergeValue(B65)</f>
        <v>4.4.1</v>
      </c>
      <c r="G65" s="461" t="s">
        <v>675</v>
      </c>
      <c r="H65" s="674" t="str">
        <f>IF(region_name="","",region_name)</f>
        <v>Ханты-Мансийский автономный округ</v>
      </c>
      <c r="I65" s="286" t="s">
        <v>574</v>
      </c>
      <c r="J65" s="468"/>
      <c r="K65" s="319"/>
      <c r="L65" s="319"/>
      <c r="M65" s="319"/>
      <c r="N65" s="319"/>
      <c r="O65" s="319"/>
      <c r="P65" s="319"/>
      <c r="Q65" s="319"/>
      <c r="R65" s="319"/>
      <c r="S65" s="319"/>
      <c r="T65" s="319"/>
    </row>
    <row r="66" spans="1:20" s="255" customFormat="1" ht="22.5">
      <c r="A66" s="800"/>
      <c r="B66" s="800"/>
      <c r="C66" s="800">
        <v>1</v>
      </c>
      <c r="D66" s="672"/>
      <c r="F66" s="683" t="str">
        <f>"4."&amp;mergeValue(A66) &amp;"."&amp;mergeValue(B66)&amp;"."&amp;mergeValue(C66)</f>
        <v>4.4.1.1</v>
      </c>
      <c r="G66" s="476" t="s">
        <v>572</v>
      </c>
      <c r="H66" s="674" t="str">
        <f>IF(Территории!H13="","","" &amp; Территории!H13 &amp; "")</f>
        <v>Белоярский муниципальный район</v>
      </c>
      <c r="I66" s="286" t="s">
        <v>575</v>
      </c>
      <c r="J66" s="468"/>
      <c r="K66" s="319"/>
      <c r="L66" s="319"/>
      <c r="M66" s="319"/>
      <c r="N66" s="319"/>
      <c r="O66" s="319"/>
      <c r="P66" s="319"/>
      <c r="Q66" s="319"/>
      <c r="R66" s="319"/>
      <c r="S66" s="319"/>
      <c r="T66" s="319"/>
    </row>
    <row r="67" spans="1:20" s="255" customFormat="1" ht="56.25">
      <c r="A67" s="800"/>
      <c r="B67" s="800"/>
      <c r="C67" s="800"/>
      <c r="D67" s="672">
        <v>1</v>
      </c>
      <c r="F67" s="683" t="str">
        <f>"4."&amp;mergeValue(A67) &amp;"."&amp;mergeValue(B67)&amp;"."&amp;mergeValue(C67)&amp;"."&amp;mergeValue(D67)</f>
        <v>4.4.1.1.1</v>
      </c>
      <c r="G67" s="557" t="s">
        <v>573</v>
      </c>
      <c r="H67" s="674" t="str">
        <f>IF(Территории!R14="","","" &amp; Территории!R14 &amp; "")</f>
        <v>Белоярский (71811151)</v>
      </c>
      <c r="I67" s="673" t="s">
        <v>674</v>
      </c>
      <c r="J67" s="468"/>
      <c r="K67" s="319"/>
      <c r="L67" s="319"/>
      <c r="M67" s="319"/>
      <c r="N67" s="319"/>
      <c r="O67" s="319"/>
      <c r="P67" s="319"/>
      <c r="Q67" s="319"/>
      <c r="R67" s="319"/>
      <c r="S67" s="319"/>
      <c r="T67" s="319"/>
    </row>
    <row r="68" spans="1:20" s="255" customFormat="1" ht="22.5">
      <c r="A68" s="800"/>
      <c r="B68" s="319">
        <v>2</v>
      </c>
      <c r="C68" s="319"/>
      <c r="D68" s="319"/>
      <c r="F68" s="683" t="str">
        <f>"4."&amp;mergeValue(A68)</f>
        <v>4.4</v>
      </c>
      <c r="G68" s="554" t="s">
        <v>571</v>
      </c>
      <c r="H68" s="680" t="s">
        <v>515</v>
      </c>
      <c r="I68" s="286"/>
      <c r="J68" s="468"/>
      <c r="K68" s="319"/>
      <c r="L68" s="319"/>
      <c r="M68" s="319"/>
      <c r="N68" s="319"/>
      <c r="O68" s="319"/>
      <c r="P68" s="319"/>
      <c r="Q68" s="319"/>
      <c r="R68" s="319"/>
      <c r="S68" s="319"/>
      <c r="T68" s="319"/>
    </row>
    <row r="69" spans="1:20" s="255" customFormat="1" ht="18.75">
      <c r="A69" s="800"/>
      <c r="B69" s="800">
        <v>2</v>
      </c>
      <c r="C69" s="672"/>
      <c r="D69" s="672"/>
      <c r="F69" s="683" t="str">
        <f>"4."&amp;mergeValue(A69) &amp;"."&amp;mergeValue(B69)</f>
        <v>4.4.2</v>
      </c>
      <c r="G69" s="461" t="s">
        <v>675</v>
      </c>
      <c r="H69" s="674" t="str">
        <f>IF(region_name="","",region_name)</f>
        <v>Ханты-Мансийский автономный округ</v>
      </c>
      <c r="I69" s="286" t="s">
        <v>574</v>
      </c>
      <c r="J69" s="468"/>
      <c r="K69" s="319"/>
      <c r="L69" s="319"/>
      <c r="M69" s="319"/>
      <c r="N69" s="319"/>
      <c r="O69" s="319"/>
      <c r="P69" s="319"/>
      <c r="Q69" s="319"/>
      <c r="R69" s="319"/>
      <c r="S69" s="319"/>
      <c r="T69" s="319"/>
    </row>
    <row r="70" spans="1:20" s="255" customFormat="1" ht="22.5">
      <c r="A70" s="800"/>
      <c r="B70" s="800"/>
      <c r="C70" s="800">
        <v>1</v>
      </c>
      <c r="D70" s="672"/>
      <c r="F70" s="683" t="str">
        <f>"4."&amp;mergeValue(A70) &amp;"."&amp;mergeValue(B70)&amp;"."&amp;mergeValue(C70)</f>
        <v>4.4.2.1</v>
      </c>
      <c r="G70" s="476" t="s">
        <v>572</v>
      </c>
      <c r="H70" s="674" t="str">
        <f>IF(Территории!H16="","","" &amp; Территории!H16 &amp; "")</f>
        <v>Белоярский муниципальный район</v>
      </c>
      <c r="I70" s="286" t="s">
        <v>575</v>
      </c>
      <c r="J70" s="468"/>
      <c r="K70" s="319"/>
      <c r="L70" s="319"/>
      <c r="M70" s="319"/>
      <c r="N70" s="319"/>
      <c r="O70" s="319"/>
      <c r="P70" s="319"/>
      <c r="Q70" s="319"/>
      <c r="R70" s="319"/>
      <c r="S70" s="319"/>
      <c r="T70" s="319"/>
    </row>
    <row r="71" spans="1:20" s="255" customFormat="1" ht="56.25">
      <c r="A71" s="800"/>
      <c r="B71" s="800"/>
      <c r="C71" s="800"/>
      <c r="D71" s="672">
        <v>1</v>
      </c>
      <c r="F71" s="683" t="str">
        <f>"4."&amp;mergeValue(A71) &amp;"."&amp;mergeValue(B71)&amp;"."&amp;mergeValue(C71)&amp;"."&amp;mergeValue(D71)</f>
        <v>4.4.2.1.1</v>
      </c>
      <c r="G71" s="557" t="s">
        <v>573</v>
      </c>
      <c r="H71" s="674" t="str">
        <f>IF(Территории!R17="","","" &amp; Территории!R17 &amp; "")</f>
        <v>Казым (71811410)</v>
      </c>
      <c r="I71" s="673" t="s">
        <v>674</v>
      </c>
      <c r="J71" s="468"/>
      <c r="K71" s="319"/>
      <c r="L71" s="319"/>
      <c r="M71" s="319"/>
      <c r="N71" s="319"/>
      <c r="O71" s="319"/>
      <c r="P71" s="319"/>
      <c r="Q71" s="319"/>
      <c r="R71" s="319"/>
      <c r="S71" s="319"/>
      <c r="T71" s="319"/>
    </row>
    <row r="72" spans="1:20" s="255" customFormat="1" ht="22.5">
      <c r="A72" s="800"/>
      <c r="B72" s="319">
        <v>3</v>
      </c>
      <c r="C72" s="319"/>
      <c r="D72" s="319"/>
      <c r="F72" s="683" t="str">
        <f>"4."&amp;mergeValue(A72)</f>
        <v>4.4</v>
      </c>
      <c r="G72" s="554" t="s">
        <v>571</v>
      </c>
      <c r="H72" s="680" t="s">
        <v>515</v>
      </c>
      <c r="I72" s="286"/>
      <c r="J72" s="468"/>
      <c r="K72" s="319"/>
      <c r="L72" s="319"/>
      <c r="M72" s="319"/>
      <c r="N72" s="319"/>
      <c r="O72" s="319"/>
      <c r="P72" s="319"/>
      <c r="Q72" s="319"/>
      <c r="R72" s="319"/>
      <c r="S72" s="319"/>
      <c r="T72" s="319"/>
    </row>
    <row r="73" spans="1:20" s="255" customFormat="1" ht="18.75">
      <c r="A73" s="800"/>
      <c r="B73" s="800">
        <v>2</v>
      </c>
      <c r="C73" s="672"/>
      <c r="D73" s="672"/>
      <c r="F73" s="683" t="str">
        <f>"4."&amp;mergeValue(A73) &amp;"."&amp;mergeValue(B73)</f>
        <v>4.4.2</v>
      </c>
      <c r="G73" s="461" t="s">
        <v>675</v>
      </c>
      <c r="H73" s="674" t="str">
        <f>IF(region_name="","",region_name)</f>
        <v>Ханты-Мансийский автономный округ</v>
      </c>
      <c r="I73" s="286" t="s">
        <v>574</v>
      </c>
      <c r="J73" s="468"/>
      <c r="K73" s="319"/>
      <c r="L73" s="319"/>
      <c r="M73" s="319"/>
      <c r="N73" s="319"/>
      <c r="O73" s="319"/>
      <c r="P73" s="319"/>
      <c r="Q73" s="319"/>
      <c r="R73" s="319"/>
      <c r="S73" s="319"/>
      <c r="T73" s="319"/>
    </row>
    <row r="74" spans="1:20" s="255" customFormat="1" ht="22.5">
      <c r="A74" s="800"/>
      <c r="B74" s="800"/>
      <c r="C74" s="800">
        <v>1</v>
      </c>
      <c r="D74" s="672"/>
      <c r="F74" s="683" t="str">
        <f>"4."&amp;mergeValue(A74) &amp;"."&amp;mergeValue(B74)&amp;"."&amp;mergeValue(C74)</f>
        <v>4.4.2.1</v>
      </c>
      <c r="G74" s="476" t="s">
        <v>572</v>
      </c>
      <c r="H74" s="674" t="str">
        <f>IF(Территории!H19="","","" &amp; Территории!H19 &amp; "")</f>
        <v>Белоярский муниципальный район</v>
      </c>
      <c r="I74" s="286" t="s">
        <v>575</v>
      </c>
      <c r="J74" s="468"/>
      <c r="K74" s="319"/>
      <c r="L74" s="319"/>
      <c r="M74" s="319"/>
      <c r="N74" s="319"/>
      <c r="O74" s="319"/>
      <c r="P74" s="319"/>
      <c r="Q74" s="319"/>
      <c r="R74" s="319"/>
      <c r="S74" s="319"/>
      <c r="T74" s="319"/>
    </row>
    <row r="75" spans="1:20" s="255" customFormat="1" ht="56.25">
      <c r="A75" s="800"/>
      <c r="B75" s="800"/>
      <c r="C75" s="800"/>
      <c r="D75" s="672">
        <v>1</v>
      </c>
      <c r="F75" s="683" t="str">
        <f>"4."&amp;mergeValue(A75) &amp;"."&amp;mergeValue(B75)&amp;"."&amp;mergeValue(C75)&amp;"."&amp;mergeValue(D75)</f>
        <v>4.4.2.1.1</v>
      </c>
      <c r="G75" s="557" t="s">
        <v>573</v>
      </c>
      <c r="H75" s="674" t="str">
        <f>IF(Территории!R20="","","" &amp; Территории!R20 &amp; "")</f>
        <v>Полноват (71811415)</v>
      </c>
      <c r="I75" s="673" t="s">
        <v>674</v>
      </c>
      <c r="J75" s="468"/>
      <c r="K75" s="319"/>
      <c r="L75" s="319"/>
      <c r="M75" s="319"/>
      <c r="N75" s="319"/>
      <c r="O75" s="319"/>
      <c r="P75" s="319"/>
      <c r="Q75" s="319"/>
      <c r="R75" s="319"/>
      <c r="S75" s="319"/>
      <c r="T75" s="319"/>
    </row>
    <row r="76" spans="1:20" s="255" customFormat="1" ht="22.5">
      <c r="A76" s="800"/>
      <c r="B76" s="319">
        <v>3</v>
      </c>
      <c r="C76" s="319"/>
      <c r="D76" s="319"/>
      <c r="F76" s="683" t="str">
        <f>"4."&amp;mergeValue(A76)</f>
        <v>4.4</v>
      </c>
      <c r="G76" s="554" t="s">
        <v>571</v>
      </c>
      <c r="H76" s="680" t="s">
        <v>515</v>
      </c>
      <c r="I76" s="286"/>
      <c r="J76" s="468"/>
      <c r="K76" s="319"/>
      <c r="L76" s="319"/>
      <c r="M76" s="319"/>
      <c r="N76" s="319"/>
      <c r="O76" s="319"/>
      <c r="P76" s="319"/>
      <c r="Q76" s="319"/>
      <c r="R76" s="319"/>
      <c r="S76" s="319"/>
      <c r="T76" s="319"/>
    </row>
    <row r="77" spans="1:20" s="255" customFormat="1" ht="18.75">
      <c r="A77" s="800"/>
      <c r="B77" s="800">
        <v>2</v>
      </c>
      <c r="C77" s="672"/>
      <c r="D77" s="672"/>
      <c r="F77" s="683" t="str">
        <f>"4."&amp;mergeValue(A77) &amp;"."&amp;mergeValue(B77)</f>
        <v>4.4.2</v>
      </c>
      <c r="G77" s="461" t="s">
        <v>675</v>
      </c>
      <c r="H77" s="674" t="str">
        <f>IF(region_name="","",region_name)</f>
        <v>Ханты-Мансийский автономный округ</v>
      </c>
      <c r="I77" s="286" t="s">
        <v>574</v>
      </c>
      <c r="J77" s="468"/>
      <c r="K77" s="319"/>
      <c r="L77" s="319"/>
      <c r="M77" s="319"/>
      <c r="N77" s="319"/>
      <c r="O77" s="319"/>
      <c r="P77" s="319"/>
      <c r="Q77" s="319"/>
      <c r="R77" s="319"/>
      <c r="S77" s="319"/>
      <c r="T77" s="319"/>
    </row>
    <row r="78" spans="1:20" s="255" customFormat="1" ht="22.5">
      <c r="A78" s="800"/>
      <c r="B78" s="800"/>
      <c r="C78" s="800">
        <v>1</v>
      </c>
      <c r="D78" s="672"/>
      <c r="F78" s="683" t="str">
        <f>"4."&amp;mergeValue(A78) &amp;"."&amp;mergeValue(B78)&amp;"."&amp;mergeValue(C78)</f>
        <v>4.4.2.1</v>
      </c>
      <c r="G78" s="476" t="s">
        <v>572</v>
      </c>
      <c r="H78" s="674" t="str">
        <f>IF(Территории!H22="","","" &amp; Территории!H22 &amp; "")</f>
        <v>Белоярский муниципальный район</v>
      </c>
      <c r="I78" s="286" t="s">
        <v>575</v>
      </c>
      <c r="J78" s="468"/>
      <c r="K78" s="319"/>
      <c r="L78" s="319"/>
      <c r="M78" s="319"/>
      <c r="N78" s="319"/>
      <c r="O78" s="319"/>
      <c r="P78" s="319"/>
      <c r="Q78" s="319"/>
      <c r="R78" s="319"/>
      <c r="S78" s="319"/>
      <c r="T78" s="319"/>
    </row>
    <row r="79" spans="1:20" s="255" customFormat="1" ht="56.25">
      <c r="A79" s="800"/>
      <c r="B79" s="800"/>
      <c r="C79" s="800"/>
      <c r="D79" s="672">
        <v>1</v>
      </c>
      <c r="F79" s="683" t="str">
        <f>"4."&amp;mergeValue(A79) &amp;"."&amp;mergeValue(B79)&amp;"."&amp;mergeValue(C79)&amp;"."&amp;mergeValue(D79)</f>
        <v>4.4.2.1.1</v>
      </c>
      <c r="G79" s="557" t="s">
        <v>573</v>
      </c>
      <c r="H79" s="674" t="str">
        <f>IF(Территории!R23="","","" &amp; Территории!R23 &amp; "")</f>
        <v>Сорум (71811420)</v>
      </c>
      <c r="I79" s="673" t="s">
        <v>674</v>
      </c>
      <c r="J79" s="468"/>
      <c r="K79" s="319"/>
      <c r="L79" s="319"/>
      <c r="M79" s="319"/>
      <c r="N79" s="319"/>
      <c r="O79" s="319"/>
      <c r="P79" s="319"/>
      <c r="Q79" s="319"/>
      <c r="R79" s="319"/>
      <c r="S79" s="319"/>
      <c r="T79" s="319"/>
    </row>
    <row r="80" spans="1:20" s="255" customFormat="1" ht="45">
      <c r="A80" s="800">
        <v>5</v>
      </c>
      <c r="B80" s="319"/>
      <c r="C80" s="319"/>
      <c r="D80" s="319"/>
      <c r="F80" s="683" t="str">
        <f>"2." &amp;mergeValue(A80)</f>
        <v>2.5</v>
      </c>
      <c r="G80" s="554" t="s">
        <v>569</v>
      </c>
      <c r="H80" s="674" t="str">
        <f>IF('Перечень тарифов'!R35="","наименование отсутствует","" &amp; 'Перечень тарифов'!R35 &amp; "")</f>
        <v>наименование отсутствует</v>
      </c>
      <c r="I80" s="286" t="s">
        <v>673</v>
      </c>
      <c r="J80" s="468"/>
      <c r="K80" s="319"/>
      <c r="L80" s="319"/>
      <c r="M80" s="319"/>
      <c r="N80" s="319"/>
      <c r="O80" s="319"/>
      <c r="P80" s="319"/>
      <c r="Q80" s="319"/>
      <c r="R80" s="319"/>
      <c r="S80" s="319"/>
      <c r="T80" s="319"/>
    </row>
    <row r="81" spans="1:20" s="255" customFormat="1" ht="22.5">
      <c r="A81" s="800"/>
      <c r="B81" s="319"/>
      <c r="C81" s="319"/>
      <c r="D81" s="319"/>
      <c r="F81" s="683" t="str">
        <f>"3." &amp;mergeValue(A81)</f>
        <v>3.5</v>
      </c>
      <c r="G81" s="554" t="s">
        <v>570</v>
      </c>
      <c r="H81" s="674" t="str">
        <f>IF('Перечень тарифов'!F35="","наименование отсутствует","" &amp; 'Перечень тарифов'!F35 &amp; "")</f>
        <v>Холодное водоснабжение. Подвозная вода</v>
      </c>
      <c r="I81" s="286" t="s">
        <v>671</v>
      </c>
      <c r="J81" s="468"/>
      <c r="K81" s="319"/>
      <c r="L81" s="319"/>
      <c r="M81" s="319"/>
      <c r="N81" s="319"/>
      <c r="O81" s="319"/>
      <c r="P81" s="319"/>
      <c r="Q81" s="319"/>
      <c r="R81" s="319"/>
      <c r="S81" s="319"/>
      <c r="T81" s="319"/>
    </row>
    <row r="82" spans="1:20" s="255" customFormat="1" ht="22.5">
      <c r="A82" s="800"/>
      <c r="B82" s="319"/>
      <c r="C82" s="319"/>
      <c r="D82" s="319"/>
      <c r="F82" s="683" t="str">
        <f>"4."&amp;mergeValue(A82)</f>
        <v>4.5</v>
      </c>
      <c r="G82" s="554" t="s">
        <v>571</v>
      </c>
      <c r="H82" s="680" t="s">
        <v>515</v>
      </c>
      <c r="I82" s="286"/>
      <c r="J82" s="468"/>
      <c r="K82" s="319"/>
      <c r="L82" s="319"/>
      <c r="M82" s="319"/>
      <c r="N82" s="319"/>
      <c r="O82" s="319"/>
      <c r="P82" s="319"/>
      <c r="Q82" s="319"/>
      <c r="R82" s="319"/>
      <c r="S82" s="319"/>
      <c r="T82" s="319"/>
    </row>
    <row r="83" spans="1:20" s="255" customFormat="1" ht="18.75">
      <c r="A83" s="800"/>
      <c r="B83" s="800">
        <v>1</v>
      </c>
      <c r="C83" s="672"/>
      <c r="D83" s="672"/>
      <c r="F83" s="683" t="str">
        <f>"4."&amp;mergeValue(A83) &amp;"."&amp;mergeValue(B83)</f>
        <v>4.5.1</v>
      </c>
      <c r="G83" s="461" t="s">
        <v>675</v>
      </c>
      <c r="H83" s="674" t="str">
        <f>IF(region_name="","",region_name)</f>
        <v>Ханты-Мансийский автономный округ</v>
      </c>
      <c r="I83" s="286" t="s">
        <v>574</v>
      </c>
      <c r="J83" s="468"/>
      <c r="K83" s="319"/>
      <c r="L83" s="319"/>
      <c r="M83" s="319"/>
      <c r="N83" s="319"/>
      <c r="O83" s="319"/>
      <c r="P83" s="319"/>
      <c r="Q83" s="319"/>
      <c r="R83" s="319"/>
      <c r="S83" s="319"/>
      <c r="T83" s="319"/>
    </row>
    <row r="84" spans="1:20" s="255" customFormat="1" ht="22.5">
      <c r="A84" s="800"/>
      <c r="B84" s="800"/>
      <c r="C84" s="800">
        <v>1</v>
      </c>
      <c r="D84" s="672"/>
      <c r="F84" s="683" t="str">
        <f>"4."&amp;mergeValue(A84) &amp;"."&amp;mergeValue(B84)&amp;"."&amp;mergeValue(C84)</f>
        <v>4.5.1.1</v>
      </c>
      <c r="G84" s="476" t="s">
        <v>572</v>
      </c>
      <c r="H84" s="674" t="str">
        <f>IF(Территории!H13="","","" &amp; Территории!H13 &amp; "")</f>
        <v>Белоярский муниципальный район</v>
      </c>
      <c r="I84" s="286" t="s">
        <v>575</v>
      </c>
      <c r="J84" s="468"/>
      <c r="K84" s="319"/>
      <c r="L84" s="319"/>
      <c r="M84" s="319"/>
      <c r="N84" s="319"/>
      <c r="O84" s="319"/>
      <c r="P84" s="319"/>
      <c r="Q84" s="319"/>
      <c r="R84" s="319"/>
      <c r="S84" s="319"/>
      <c r="T84" s="319"/>
    </row>
    <row r="85" spans="1:20" s="255" customFormat="1" ht="56.25">
      <c r="A85" s="800"/>
      <c r="B85" s="800"/>
      <c r="C85" s="800"/>
      <c r="D85" s="672">
        <v>1</v>
      </c>
      <c r="F85" s="683" t="str">
        <f>"4."&amp;mergeValue(A85) &amp;"."&amp;mergeValue(B85)&amp;"."&amp;mergeValue(C85)&amp;"."&amp;mergeValue(D85)</f>
        <v>4.5.1.1.1</v>
      </c>
      <c r="G85" s="557" t="s">
        <v>573</v>
      </c>
      <c r="H85" s="674" t="str">
        <f>IF(Территории!R14="","","" &amp; Территории!R14 &amp; "")</f>
        <v>Белоярский (71811151)</v>
      </c>
      <c r="I85" s="673" t="s">
        <v>674</v>
      </c>
      <c r="J85" s="468"/>
      <c r="K85" s="319"/>
      <c r="L85" s="319"/>
      <c r="M85" s="319"/>
      <c r="N85" s="319"/>
      <c r="O85" s="319"/>
      <c r="P85" s="319"/>
      <c r="Q85" s="319"/>
      <c r="R85" s="319"/>
      <c r="S85" s="319"/>
      <c r="T85" s="319"/>
    </row>
    <row r="86" spans="1:20" s="255" customFormat="1" ht="22.5">
      <c r="A86" s="800"/>
      <c r="B86" s="319">
        <v>2</v>
      </c>
      <c r="C86" s="319"/>
      <c r="D86" s="319"/>
      <c r="F86" s="683" t="str">
        <f>"4."&amp;mergeValue(A86)</f>
        <v>4.5</v>
      </c>
      <c r="G86" s="554" t="s">
        <v>571</v>
      </c>
      <c r="H86" s="680" t="s">
        <v>515</v>
      </c>
      <c r="I86" s="286"/>
      <c r="J86" s="468"/>
      <c r="K86" s="319"/>
      <c r="L86" s="319"/>
      <c r="M86" s="319"/>
      <c r="N86" s="319"/>
      <c r="O86" s="319"/>
      <c r="P86" s="319"/>
      <c r="Q86" s="319"/>
      <c r="R86" s="319"/>
      <c r="S86" s="319"/>
      <c r="T86" s="319"/>
    </row>
    <row r="87" spans="1:20" s="255" customFormat="1" ht="18.75">
      <c r="A87" s="800"/>
      <c r="B87" s="800">
        <v>2</v>
      </c>
      <c r="C87" s="672"/>
      <c r="D87" s="672"/>
      <c r="F87" s="683" t="str">
        <f>"4."&amp;mergeValue(A87) &amp;"."&amp;mergeValue(B87)</f>
        <v>4.5.2</v>
      </c>
      <c r="G87" s="461" t="s">
        <v>675</v>
      </c>
      <c r="H87" s="674" t="str">
        <f>IF(region_name="","",region_name)</f>
        <v>Ханты-Мансийский автономный округ</v>
      </c>
      <c r="I87" s="286" t="s">
        <v>574</v>
      </c>
      <c r="J87" s="468"/>
      <c r="K87" s="319"/>
      <c r="L87" s="319"/>
      <c r="M87" s="319"/>
      <c r="N87" s="319"/>
      <c r="O87" s="319"/>
      <c r="P87" s="319"/>
      <c r="Q87" s="319"/>
      <c r="R87" s="319"/>
      <c r="S87" s="319"/>
      <c r="T87" s="319"/>
    </row>
    <row r="88" spans="1:20" s="255" customFormat="1" ht="22.5">
      <c r="A88" s="800"/>
      <c r="B88" s="800"/>
      <c r="C88" s="800">
        <v>1</v>
      </c>
      <c r="D88" s="672"/>
      <c r="F88" s="683" t="str">
        <f>"4."&amp;mergeValue(A88) &amp;"."&amp;mergeValue(B88)&amp;"."&amp;mergeValue(C88)</f>
        <v>4.5.2.1</v>
      </c>
      <c r="G88" s="476" t="s">
        <v>572</v>
      </c>
      <c r="H88" s="674" t="str">
        <f>IF(Территории!H16="","","" &amp; Территории!H16 &amp; "")</f>
        <v>Белоярский муниципальный район</v>
      </c>
      <c r="I88" s="286" t="s">
        <v>575</v>
      </c>
      <c r="J88" s="468"/>
      <c r="K88" s="319"/>
      <c r="L88" s="319"/>
      <c r="M88" s="319"/>
      <c r="N88" s="319"/>
      <c r="O88" s="319"/>
      <c r="P88" s="319"/>
      <c r="Q88" s="319"/>
      <c r="R88" s="319"/>
      <c r="S88" s="319"/>
      <c r="T88" s="319"/>
    </row>
    <row r="89" spans="1:20" s="255" customFormat="1" ht="56.25">
      <c r="A89" s="800"/>
      <c r="B89" s="800"/>
      <c r="C89" s="800"/>
      <c r="D89" s="672">
        <v>1</v>
      </c>
      <c r="F89" s="683" t="str">
        <f>"4."&amp;mergeValue(A89) &amp;"."&amp;mergeValue(B89)&amp;"."&amp;mergeValue(C89)&amp;"."&amp;mergeValue(D89)</f>
        <v>4.5.2.1.1</v>
      </c>
      <c r="G89" s="557" t="s">
        <v>573</v>
      </c>
      <c r="H89" s="674" t="str">
        <f>IF(Территории!R17="","","" &amp; Территории!R17 &amp; "")</f>
        <v>Казым (71811410)</v>
      </c>
      <c r="I89" s="673" t="s">
        <v>674</v>
      </c>
      <c r="J89" s="468"/>
      <c r="K89" s="319"/>
      <c r="L89" s="319"/>
      <c r="M89" s="319"/>
      <c r="N89" s="319"/>
      <c r="O89" s="319"/>
      <c r="P89" s="319"/>
      <c r="Q89" s="319"/>
      <c r="R89" s="319"/>
      <c r="S89" s="319"/>
      <c r="T89" s="319"/>
    </row>
    <row r="90" spans="1:20" s="255" customFormat="1" ht="22.5">
      <c r="A90" s="800"/>
      <c r="B90" s="319">
        <v>3</v>
      </c>
      <c r="C90" s="319"/>
      <c r="D90" s="319"/>
      <c r="F90" s="683" t="str">
        <f>"4."&amp;mergeValue(A90)</f>
        <v>4.5</v>
      </c>
      <c r="G90" s="554" t="s">
        <v>571</v>
      </c>
      <c r="H90" s="680" t="s">
        <v>515</v>
      </c>
      <c r="I90" s="286"/>
      <c r="J90" s="468"/>
      <c r="K90" s="319"/>
      <c r="L90" s="319"/>
      <c r="M90" s="319"/>
      <c r="N90" s="319"/>
      <c r="O90" s="319"/>
      <c r="P90" s="319"/>
      <c r="Q90" s="319"/>
      <c r="R90" s="319"/>
      <c r="S90" s="319"/>
      <c r="T90" s="319"/>
    </row>
    <row r="91" spans="1:20" s="255" customFormat="1" ht="18.75">
      <c r="A91" s="800"/>
      <c r="B91" s="800">
        <v>2</v>
      </c>
      <c r="C91" s="672"/>
      <c r="D91" s="672"/>
      <c r="F91" s="683" t="str">
        <f>"4."&amp;mergeValue(A91) &amp;"."&amp;mergeValue(B91)</f>
        <v>4.5.2</v>
      </c>
      <c r="G91" s="461" t="s">
        <v>675</v>
      </c>
      <c r="H91" s="674" t="str">
        <f>IF(region_name="","",region_name)</f>
        <v>Ханты-Мансийский автономный округ</v>
      </c>
      <c r="I91" s="286" t="s">
        <v>574</v>
      </c>
      <c r="J91" s="468"/>
      <c r="K91" s="319"/>
      <c r="L91" s="319"/>
      <c r="M91" s="319"/>
      <c r="N91" s="319"/>
      <c r="O91" s="319"/>
      <c r="P91" s="319"/>
      <c r="Q91" s="319"/>
      <c r="R91" s="319"/>
      <c r="S91" s="319"/>
      <c r="T91" s="319"/>
    </row>
    <row r="92" spans="1:20" s="255" customFormat="1" ht="22.5">
      <c r="A92" s="800"/>
      <c r="B92" s="800"/>
      <c r="C92" s="800">
        <v>1</v>
      </c>
      <c r="D92" s="672"/>
      <c r="F92" s="683" t="str">
        <f>"4."&amp;mergeValue(A92) &amp;"."&amp;mergeValue(B92)&amp;"."&amp;mergeValue(C92)</f>
        <v>4.5.2.1</v>
      </c>
      <c r="G92" s="476" t="s">
        <v>572</v>
      </c>
      <c r="H92" s="674" t="str">
        <f>IF(Территории!H19="","","" &amp; Территории!H19 &amp; "")</f>
        <v>Белоярский муниципальный район</v>
      </c>
      <c r="I92" s="286" t="s">
        <v>575</v>
      </c>
      <c r="J92" s="468"/>
      <c r="K92" s="319"/>
      <c r="L92" s="319"/>
      <c r="M92" s="319"/>
      <c r="N92" s="319"/>
      <c r="O92" s="319"/>
      <c r="P92" s="319"/>
      <c r="Q92" s="319"/>
      <c r="R92" s="319"/>
      <c r="S92" s="319"/>
      <c r="T92" s="319"/>
    </row>
    <row r="93" spans="1:20" s="255" customFormat="1" ht="56.25">
      <c r="A93" s="800"/>
      <c r="B93" s="800"/>
      <c r="C93" s="800"/>
      <c r="D93" s="672">
        <v>1</v>
      </c>
      <c r="F93" s="683" t="str">
        <f>"4."&amp;mergeValue(A93) &amp;"."&amp;mergeValue(B93)&amp;"."&amp;mergeValue(C93)&amp;"."&amp;mergeValue(D93)</f>
        <v>4.5.2.1.1</v>
      </c>
      <c r="G93" s="557" t="s">
        <v>573</v>
      </c>
      <c r="H93" s="674" t="str">
        <f>IF(Территории!R20="","","" &amp; Территории!R20 &amp; "")</f>
        <v>Полноват (71811415)</v>
      </c>
      <c r="I93" s="673" t="s">
        <v>674</v>
      </c>
      <c r="J93" s="468"/>
      <c r="K93" s="319"/>
      <c r="L93" s="319"/>
      <c r="M93" s="319"/>
      <c r="N93" s="319"/>
      <c r="O93" s="319"/>
      <c r="P93" s="319"/>
      <c r="Q93" s="319"/>
      <c r="R93" s="319"/>
      <c r="S93" s="319"/>
      <c r="T93" s="319"/>
    </row>
    <row r="94" spans="1:20" s="255" customFormat="1" ht="22.5">
      <c r="A94" s="800"/>
      <c r="B94" s="319">
        <v>3</v>
      </c>
      <c r="C94" s="319"/>
      <c r="D94" s="319"/>
      <c r="F94" s="683" t="str">
        <f>"4."&amp;mergeValue(A94)</f>
        <v>4.5</v>
      </c>
      <c r="G94" s="554" t="s">
        <v>571</v>
      </c>
      <c r="H94" s="680" t="s">
        <v>515</v>
      </c>
      <c r="I94" s="286"/>
      <c r="J94" s="468"/>
      <c r="K94" s="319"/>
      <c r="L94" s="319"/>
      <c r="M94" s="319"/>
      <c r="N94" s="319"/>
      <c r="O94" s="319"/>
      <c r="P94" s="319"/>
      <c r="Q94" s="319"/>
      <c r="R94" s="319"/>
      <c r="S94" s="319"/>
      <c r="T94" s="319"/>
    </row>
    <row r="95" spans="1:20" s="255" customFormat="1" ht="18.75">
      <c r="A95" s="800"/>
      <c r="B95" s="800">
        <v>2</v>
      </c>
      <c r="C95" s="672"/>
      <c r="D95" s="672"/>
      <c r="F95" s="683" t="str">
        <f>"4."&amp;mergeValue(A95) &amp;"."&amp;mergeValue(B95)</f>
        <v>4.5.2</v>
      </c>
      <c r="G95" s="461" t="s">
        <v>675</v>
      </c>
      <c r="H95" s="674" t="str">
        <f>IF(region_name="","",region_name)</f>
        <v>Ханты-Мансийский автономный округ</v>
      </c>
      <c r="I95" s="286" t="s">
        <v>574</v>
      </c>
      <c r="J95" s="468"/>
      <c r="K95" s="319"/>
      <c r="L95" s="319"/>
      <c r="M95" s="319"/>
      <c r="N95" s="319"/>
      <c r="O95" s="319"/>
      <c r="P95" s="319"/>
      <c r="Q95" s="319"/>
      <c r="R95" s="319"/>
      <c r="S95" s="319"/>
      <c r="T95" s="319"/>
    </row>
    <row r="96" spans="1:20" s="255" customFormat="1" ht="22.5">
      <c r="A96" s="800"/>
      <c r="B96" s="800"/>
      <c r="C96" s="800">
        <v>1</v>
      </c>
      <c r="D96" s="672"/>
      <c r="F96" s="683" t="str">
        <f>"4."&amp;mergeValue(A96) &amp;"."&amp;mergeValue(B96)&amp;"."&amp;mergeValue(C96)</f>
        <v>4.5.2.1</v>
      </c>
      <c r="G96" s="476" t="s">
        <v>572</v>
      </c>
      <c r="H96" s="674" t="str">
        <f>IF(Территории!H22="","","" &amp; Территории!H22 &amp; "")</f>
        <v>Белоярский муниципальный район</v>
      </c>
      <c r="I96" s="286" t="s">
        <v>575</v>
      </c>
      <c r="J96" s="468"/>
      <c r="K96" s="319"/>
      <c r="L96" s="319"/>
      <c r="M96" s="319"/>
      <c r="N96" s="319"/>
      <c r="O96" s="319"/>
      <c r="P96" s="319"/>
      <c r="Q96" s="319"/>
      <c r="R96" s="319"/>
      <c r="S96" s="319"/>
      <c r="T96" s="319"/>
    </row>
    <row r="97" spans="1:20" s="255" customFormat="1" ht="56.25">
      <c r="A97" s="800"/>
      <c r="B97" s="800"/>
      <c r="C97" s="800"/>
      <c r="D97" s="672">
        <v>1</v>
      </c>
      <c r="F97" s="683" t="str">
        <f>"4."&amp;mergeValue(A97) &amp;"."&amp;mergeValue(B97)&amp;"."&amp;mergeValue(C97)&amp;"."&amp;mergeValue(D97)</f>
        <v>4.5.2.1.1</v>
      </c>
      <c r="G97" s="557" t="s">
        <v>573</v>
      </c>
      <c r="H97" s="674" t="str">
        <f>IF(Территории!R23="","","" &amp; Территории!R23 &amp; "")</f>
        <v>Сорум (71811420)</v>
      </c>
      <c r="I97" s="673" t="s">
        <v>674</v>
      </c>
      <c r="J97" s="468"/>
      <c r="K97" s="319"/>
      <c r="L97" s="319"/>
      <c r="M97" s="319"/>
      <c r="N97" s="319"/>
      <c r="O97" s="319"/>
      <c r="P97" s="319"/>
      <c r="Q97" s="319"/>
      <c r="R97" s="319"/>
      <c r="S97" s="319"/>
      <c r="T97" s="319"/>
    </row>
    <row r="98" spans="1:20" s="463" customFormat="1" ht="3" customHeight="1">
      <c r="A98" s="465"/>
      <c r="B98" s="465"/>
      <c r="C98" s="465"/>
      <c r="D98" s="465"/>
      <c r="F98" s="462"/>
      <c r="G98" s="555"/>
      <c r="H98" s="556"/>
      <c r="I98" s="343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</row>
    <row r="99" spans="1:20" s="463" customFormat="1" ht="15" customHeight="1">
      <c r="A99" s="465"/>
      <c r="B99" s="465"/>
      <c r="C99" s="465"/>
      <c r="D99" s="465"/>
      <c r="F99" s="462"/>
      <c r="G99" s="795" t="s">
        <v>676</v>
      </c>
      <c r="H99" s="795"/>
      <c r="I99" s="343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</row>
  </sheetData>
  <sheetProtection password="FA9C" sheet="1" objects="1" scenarios="1" formatColumns="0" formatRows="0"/>
  <mergeCells count="49">
    <mergeCell ref="A80:A97"/>
    <mergeCell ref="B83:B85"/>
    <mergeCell ref="C84:C85"/>
    <mergeCell ref="B87:B89"/>
    <mergeCell ref="C88:C89"/>
    <mergeCell ref="B91:B93"/>
    <mergeCell ref="C92:C93"/>
    <mergeCell ref="B95:B97"/>
    <mergeCell ref="C96:C97"/>
    <mergeCell ref="A62:A79"/>
    <mergeCell ref="B65:B67"/>
    <mergeCell ref="C66:C67"/>
    <mergeCell ref="B69:B71"/>
    <mergeCell ref="C70:C71"/>
    <mergeCell ref="B73:B75"/>
    <mergeCell ref="C74:C75"/>
    <mergeCell ref="B77:B79"/>
    <mergeCell ref="C78:C79"/>
    <mergeCell ref="A44:A61"/>
    <mergeCell ref="B47:B49"/>
    <mergeCell ref="C48:C49"/>
    <mergeCell ref="B51:B53"/>
    <mergeCell ref="C52:C53"/>
    <mergeCell ref="B55:B57"/>
    <mergeCell ref="C56:C57"/>
    <mergeCell ref="B59:B61"/>
    <mergeCell ref="C60:C61"/>
    <mergeCell ref="B33:B35"/>
    <mergeCell ref="C34:C35"/>
    <mergeCell ref="B37:B39"/>
    <mergeCell ref="C38:C39"/>
    <mergeCell ref="B41:B43"/>
    <mergeCell ref="C42:C43"/>
    <mergeCell ref="G99:H99"/>
    <mergeCell ref="F2:H2"/>
    <mergeCell ref="F4:H4"/>
    <mergeCell ref="I4:I5"/>
    <mergeCell ref="A8:A25"/>
    <mergeCell ref="B11:B13"/>
    <mergeCell ref="C12:C13"/>
    <mergeCell ref="B15:B17"/>
    <mergeCell ref="C16:C17"/>
    <mergeCell ref="B19:B21"/>
    <mergeCell ref="C20:C21"/>
    <mergeCell ref="B23:B25"/>
    <mergeCell ref="C24:C25"/>
    <mergeCell ref="A26:A43"/>
    <mergeCell ref="B29:B31"/>
    <mergeCell ref="C30:C3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98:I99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8"/>
  <sheetViews>
    <sheetView showGridLines="0" topLeftCell="C4" zoomScaleNormal="100" workbookViewId="0">
      <selection activeCell="F18" sqref="F18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49" t="s">
        <v>509</v>
      </c>
      <c r="E5" s="849"/>
      <c r="F5" s="849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827" t="s">
        <v>510</v>
      </c>
      <c r="E7" s="827"/>
      <c r="F7" s="827"/>
      <c r="G7" s="862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62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7" t="s">
        <v>1457</v>
      </c>
      <c r="F12" s="721" t="s">
        <v>1461</v>
      </c>
      <c r="G12" s="863" t="s">
        <v>684</v>
      </c>
    </row>
    <row r="13" spans="1:16" s="690" customFormat="1" ht="20.100000000000001" customHeight="1">
      <c r="A13" s="97"/>
      <c r="B13" s="249"/>
      <c r="C13" s="46" t="s">
        <v>1439</v>
      </c>
      <c r="D13" s="250" t="s">
        <v>1455</v>
      </c>
      <c r="E13" s="419" t="s">
        <v>1458</v>
      </c>
      <c r="F13" s="721" t="s">
        <v>1462</v>
      </c>
      <c r="G13" s="864"/>
      <c r="I13" s="712"/>
      <c r="J13" s="712"/>
    </row>
    <row r="14" spans="1:16" s="690" customFormat="1" ht="20.100000000000001" customHeight="1">
      <c r="A14" s="97"/>
      <c r="B14" s="249"/>
      <c r="C14" s="46" t="s">
        <v>1439</v>
      </c>
      <c r="D14" s="250" t="s">
        <v>1456</v>
      </c>
      <c r="E14" s="720" t="s">
        <v>1459</v>
      </c>
      <c r="F14" s="721" t="s">
        <v>1463</v>
      </c>
      <c r="G14" s="864"/>
      <c r="I14" s="712"/>
      <c r="J14" s="712"/>
    </row>
    <row r="15" spans="1:16" ht="15" customHeight="1">
      <c r="A15" s="412"/>
      <c r="C15" s="86"/>
      <c r="D15" s="117"/>
      <c r="E15" s="428" t="s">
        <v>331</v>
      </c>
      <c r="F15" s="425"/>
      <c r="G15" s="865"/>
    </row>
    <row r="16" spans="1:16" ht="22.5">
      <c r="A16" s="412"/>
      <c r="C16" s="86"/>
      <c r="D16" s="250" t="s">
        <v>332</v>
      </c>
      <c r="E16" s="414" t="s">
        <v>517</v>
      </c>
      <c r="F16" s="422" t="s">
        <v>515</v>
      </c>
      <c r="G16" s="286"/>
    </row>
    <row r="17" spans="1:7" ht="42.95" customHeight="1">
      <c r="A17" s="412"/>
      <c r="C17" s="86"/>
      <c r="D17" s="250" t="s">
        <v>497</v>
      </c>
      <c r="E17" s="720" t="s">
        <v>1460</v>
      </c>
      <c r="F17" s="721" t="s">
        <v>1484</v>
      </c>
      <c r="G17" s="863" t="s">
        <v>685</v>
      </c>
    </row>
    <row r="18" spans="1:7" ht="15" customHeight="1">
      <c r="A18" s="412"/>
      <c r="C18" s="86"/>
      <c r="D18" s="117"/>
      <c r="E18" s="428" t="s">
        <v>331</v>
      </c>
      <c r="F18" s="425"/>
      <c r="G18" s="865"/>
    </row>
  </sheetData>
  <sheetProtection algorithmName="SHA-512" hashValue="FhTkpWW0Q1z/Cu7hq74thYkkCs/v0cSg/QKbAKgGopdeZ//9S4/TYYZLcMkzT859q2KM/daGIlAlD+bHMpVBag==" saltValue="OitIx3FmMYqg6W7KkMuDyw==" spinCount="100000" sheet="1" objects="1" scenarios="1" formatColumns="0" formatRows="0"/>
  <dataConsolidate leftLabels="1"/>
  <mergeCells count="5">
    <mergeCell ref="D7:F7"/>
    <mergeCell ref="G7:G8"/>
    <mergeCell ref="G12:G15"/>
    <mergeCell ref="G17:G18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7 F12: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7 G12 G17 E12:E14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bab59d9e-30ad-44da-a168-13264d51b369"/>
    <hyperlink ref="F13" location="'Форма 2.11'!$F$13" tooltip="Кликните по гиперссылке, чтобы перейти по ссылке на обосновывающие документы или отредактировать её" display="https://portal.eias.ru/Portal/DownloadPage.aspx?type=12&amp;guid=e95ba1bd-6fd9-422f-9a2f-c61921c6b772"/>
    <hyperlink ref="F14" location="'Форма 2.11'!$F$14" tooltip="Кликните по гиперссылке, чтобы перейти по ссылке на обосновывающие документы или отредактировать её" display="https://portal.eias.ru/Portal/DownloadPage.aspx?type=12&amp;guid=2438d403-b3f6-4bd3-b918-c8532786ac2f"/>
    <hyperlink ref="F17" location="'Форма 2.11'!$F$17" tooltip="Кликните по гиперссылке, чтобы перейти по ссылке на обосновывающие документы или отредактировать её" display="https://portal.eias.ru/Portal/DownloadPage.aspx?type=12&amp;guid=3cc6cc63-bcf4-4eca-91cf-99153054a68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7"/>
  <sheetViews>
    <sheetView showGridLines="0" topLeftCell="C19" zoomScaleNormal="100" workbookViewId="0">
      <selection activeCell="H35" sqref="H35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49" t="s">
        <v>518</v>
      </c>
      <c r="E5" s="849"/>
      <c r="F5" s="849"/>
      <c r="G5" s="849"/>
      <c r="H5" s="849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827" t="s">
        <v>510</v>
      </c>
      <c r="E7" s="827"/>
      <c r="F7" s="827"/>
      <c r="G7" s="827"/>
      <c r="H7" s="827"/>
      <c r="I7" s="862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62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67" t="s">
        <v>519</v>
      </c>
      <c r="F10" s="867"/>
      <c r="G10" s="867"/>
      <c r="H10" s="867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8" t="s">
        <v>1477</v>
      </c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7" t="s">
        <v>1478</v>
      </c>
      <c r="H12" s="721" t="s">
        <v>1479</v>
      </c>
      <c r="I12" s="552" t="s">
        <v>555</v>
      </c>
    </row>
    <row r="13" spans="1:29" ht="33.7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721" t="s">
        <v>1480</v>
      </c>
      <c r="I13" s="553" t="s">
        <v>524</v>
      </c>
    </row>
    <row r="14" spans="1:29" ht="39" customHeight="1">
      <c r="A14" s="412"/>
      <c r="C14" s="86"/>
      <c r="D14" s="250">
        <v>3</v>
      </c>
      <c r="E14" s="866" t="s">
        <v>686</v>
      </c>
      <c r="F14" s="866"/>
      <c r="G14" s="866"/>
      <c r="H14" s="866"/>
      <c r="I14" s="550"/>
    </row>
    <row r="15" spans="1:29" ht="33.75">
      <c r="A15" s="412"/>
      <c r="C15" s="86"/>
      <c r="D15" s="250" t="s">
        <v>498</v>
      </c>
      <c r="E15" s="648" t="s">
        <v>1481</v>
      </c>
      <c r="F15" s="422"/>
      <c r="G15" s="422" t="s">
        <v>515</v>
      </c>
      <c r="H15" s="721" t="s">
        <v>1482</v>
      </c>
      <c r="I15" s="863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65"/>
    </row>
    <row r="17" spans="1:12" ht="69" customHeight="1">
      <c r="A17" s="412"/>
      <c r="B17" s="249">
        <v>3</v>
      </c>
      <c r="C17" s="86"/>
      <c r="D17" s="250">
        <v>4</v>
      </c>
      <c r="E17" s="866" t="s">
        <v>687</v>
      </c>
      <c r="F17" s="866"/>
      <c r="G17" s="866"/>
      <c r="H17" s="866"/>
      <c r="I17" s="550"/>
    </row>
    <row r="18" spans="1:12" ht="66" customHeight="1">
      <c r="A18" s="412"/>
      <c r="C18" s="86"/>
      <c r="D18" s="250" t="s">
        <v>499</v>
      </c>
      <c r="E18" s="429" t="s">
        <v>525</v>
      </c>
      <c r="F18" s="422"/>
      <c r="G18" s="657" t="s">
        <v>1483</v>
      </c>
      <c r="H18" s="422" t="s">
        <v>515</v>
      </c>
      <c r="I18" s="863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865"/>
    </row>
    <row r="20" spans="1:12" ht="30" customHeight="1">
      <c r="A20" s="412"/>
      <c r="B20" s="249">
        <v>3</v>
      </c>
      <c r="C20" s="86"/>
      <c r="D20" s="250">
        <v>5</v>
      </c>
      <c r="E20" s="866" t="s">
        <v>500</v>
      </c>
      <c r="F20" s="866"/>
      <c r="G20" s="866"/>
      <c r="H20" s="866"/>
      <c r="I20" s="550"/>
    </row>
    <row r="21" spans="1:12" ht="26.1" customHeight="1">
      <c r="A21" s="412"/>
      <c r="C21" s="86"/>
      <c r="D21" s="250" t="s">
        <v>501</v>
      </c>
      <c r="E21" s="868" t="s">
        <v>526</v>
      </c>
      <c r="F21" s="868"/>
      <c r="G21" s="868"/>
      <c r="H21" s="868"/>
      <c r="I21" s="550"/>
    </row>
    <row r="22" spans="1:12" ht="22.5">
      <c r="A22" s="412"/>
      <c r="C22" s="86"/>
      <c r="D22" s="250" t="s">
        <v>502</v>
      </c>
      <c r="E22" s="430" t="s">
        <v>527</v>
      </c>
      <c r="F22" s="422"/>
      <c r="G22" s="657" t="s">
        <v>1464</v>
      </c>
      <c r="H22" s="422" t="s">
        <v>515</v>
      </c>
      <c r="I22" s="863" t="s">
        <v>552</v>
      </c>
    </row>
    <row r="23" spans="1:12" s="690" customFormat="1" ht="45">
      <c r="A23" s="412"/>
      <c r="B23" s="249"/>
      <c r="C23" s="46" t="s">
        <v>1439</v>
      </c>
      <c r="D23" s="250" t="s">
        <v>1465</v>
      </c>
      <c r="E23" s="430" t="str">
        <f>E22</f>
        <v>контактный телефон службы</v>
      </c>
      <c r="F23" s="422" t="s">
        <v>515</v>
      </c>
      <c r="G23" s="657" t="s">
        <v>1466</v>
      </c>
      <c r="H23" s="422" t="s">
        <v>515</v>
      </c>
      <c r="I23" s="864"/>
      <c r="K23" s="712"/>
      <c r="L23" s="712"/>
    </row>
    <row r="24" spans="1:12" ht="15" customHeight="1">
      <c r="A24" s="412"/>
      <c r="C24" s="86"/>
      <c r="D24" s="117"/>
      <c r="E24" s="428" t="s">
        <v>331</v>
      </c>
      <c r="F24" s="424"/>
      <c r="G24" s="424"/>
      <c r="H24" s="425"/>
      <c r="I24" s="865"/>
    </row>
    <row r="25" spans="1:12" ht="14.25" customHeight="1">
      <c r="A25" s="412"/>
      <c r="C25" s="86"/>
      <c r="D25" s="250" t="s">
        <v>503</v>
      </c>
      <c r="E25" s="868" t="s">
        <v>689</v>
      </c>
      <c r="F25" s="868"/>
      <c r="G25" s="868"/>
      <c r="H25" s="868"/>
      <c r="I25" s="550"/>
    </row>
    <row r="26" spans="1:12" ht="56.25">
      <c r="A26" s="412"/>
      <c r="C26" s="86"/>
      <c r="D26" s="250" t="s">
        <v>504</v>
      </c>
      <c r="E26" s="430" t="s">
        <v>529</v>
      </c>
      <c r="F26" s="422"/>
      <c r="G26" s="657" t="s">
        <v>1468</v>
      </c>
      <c r="H26" s="422" t="s">
        <v>515</v>
      </c>
      <c r="I26" s="863" t="s">
        <v>690</v>
      </c>
    </row>
    <row r="27" spans="1:12" s="690" customFormat="1" ht="45">
      <c r="A27" s="412"/>
      <c r="B27" s="249"/>
      <c r="C27" s="46" t="s">
        <v>1439</v>
      </c>
      <c r="D27" s="250" t="s">
        <v>1467</v>
      </c>
      <c r="E27" s="430" t="str">
        <f>E26</f>
        <v>адрес службы</v>
      </c>
      <c r="F27" s="422" t="s">
        <v>515</v>
      </c>
      <c r="G27" s="657" t="s">
        <v>1469</v>
      </c>
      <c r="H27" s="422" t="s">
        <v>515</v>
      </c>
      <c r="I27" s="864"/>
      <c r="K27" s="712"/>
      <c r="L27" s="712"/>
    </row>
    <row r="28" spans="1:12" ht="15" customHeight="1">
      <c r="A28" s="412"/>
      <c r="C28" s="86"/>
      <c r="D28" s="117"/>
      <c r="E28" s="428" t="s">
        <v>331</v>
      </c>
      <c r="F28" s="424"/>
      <c r="G28" s="424"/>
      <c r="H28" s="425"/>
      <c r="I28" s="865"/>
    </row>
    <row r="29" spans="1:12" ht="26.1" customHeight="1">
      <c r="A29" s="412"/>
      <c r="C29" s="86"/>
      <c r="D29" s="250" t="s">
        <v>505</v>
      </c>
      <c r="E29" s="868" t="s">
        <v>691</v>
      </c>
      <c r="F29" s="868"/>
      <c r="G29" s="868"/>
      <c r="H29" s="868"/>
      <c r="I29" s="550"/>
    </row>
    <row r="30" spans="1:12" ht="20.100000000000001" customHeight="1">
      <c r="A30" s="412"/>
      <c r="C30" s="86"/>
      <c r="D30" s="250" t="s">
        <v>506</v>
      </c>
      <c r="E30" s="430" t="s">
        <v>528</v>
      </c>
      <c r="F30" s="422"/>
      <c r="G30" s="433" t="s">
        <v>1473</v>
      </c>
      <c r="H30" s="422" t="s">
        <v>515</v>
      </c>
      <c r="I30" s="863" t="s">
        <v>553</v>
      </c>
      <c r="K30" s="317" t="s">
        <v>1472</v>
      </c>
      <c r="L30" s="317" t="s">
        <v>1471</v>
      </c>
    </row>
    <row r="31" spans="1:12" s="690" customFormat="1" ht="20.100000000000001" customHeight="1">
      <c r="A31" s="412"/>
      <c r="B31" s="249"/>
      <c r="C31" s="46" t="s">
        <v>1439</v>
      </c>
      <c r="D31" s="250" t="s">
        <v>1470</v>
      </c>
      <c r="E31" s="430" t="str">
        <f>E30</f>
        <v>график работы службы</v>
      </c>
      <c r="F31" s="422" t="s">
        <v>515</v>
      </c>
      <c r="G31" s="433" t="s">
        <v>1476</v>
      </c>
      <c r="H31" s="422" t="s">
        <v>515</v>
      </c>
      <c r="I31" s="864"/>
      <c r="K31" s="712" t="s">
        <v>1475</v>
      </c>
      <c r="L31" s="712" t="s">
        <v>1474</v>
      </c>
    </row>
    <row r="32" spans="1:12" ht="15" customHeight="1">
      <c r="A32" s="412"/>
      <c r="C32" s="86"/>
      <c r="D32" s="117"/>
      <c r="E32" s="428" t="s">
        <v>331</v>
      </c>
      <c r="F32" s="424"/>
      <c r="G32" s="424"/>
      <c r="H32" s="425"/>
      <c r="I32" s="865"/>
    </row>
    <row r="33" spans="1:12" ht="59.25" customHeight="1">
      <c r="A33" s="412"/>
      <c r="B33" s="249">
        <v>3</v>
      </c>
      <c r="C33" s="86"/>
      <c r="D33" s="250" t="s">
        <v>72</v>
      </c>
      <c r="E33" s="866" t="s">
        <v>692</v>
      </c>
      <c r="F33" s="866"/>
      <c r="G33" s="866"/>
      <c r="H33" s="866"/>
      <c r="I33" s="550"/>
    </row>
    <row r="34" spans="1:12" ht="32.1" customHeight="1">
      <c r="A34" s="412"/>
      <c r="C34" s="86"/>
      <c r="D34" s="250" t="s">
        <v>507</v>
      </c>
      <c r="E34" s="648" t="s">
        <v>1483</v>
      </c>
      <c r="F34" s="422"/>
      <c r="G34" s="422" t="s">
        <v>515</v>
      </c>
      <c r="H34" s="721" t="s">
        <v>1482</v>
      </c>
      <c r="I34" s="863" t="s">
        <v>554</v>
      </c>
    </row>
    <row r="35" spans="1:12" ht="15" customHeight="1">
      <c r="A35" s="412"/>
      <c r="C35" s="86"/>
      <c r="D35" s="117"/>
      <c r="E35" s="427" t="s">
        <v>331</v>
      </c>
      <c r="F35" s="424"/>
      <c r="G35" s="424"/>
      <c r="H35" s="425"/>
      <c r="I35" s="865"/>
    </row>
    <row r="36" spans="1:12" s="229" customFormat="1" ht="3" customHeight="1">
      <c r="A36" s="412"/>
      <c r="K36" s="416"/>
      <c r="L36" s="416"/>
    </row>
    <row r="37" spans="1:12" ht="24.75" customHeight="1">
      <c r="D37" s="426">
        <v>1</v>
      </c>
      <c r="E37" s="795" t="s">
        <v>688</v>
      </c>
      <c r="F37" s="795"/>
      <c r="G37" s="795"/>
      <c r="H37" s="795"/>
      <c r="I37" s="795"/>
    </row>
  </sheetData>
  <sheetProtection algorithmName="SHA-512" hashValue="95zSibzudyS/0QVz/OzKByo7vzQwF1U0sDp4dVV0rZAklGjPJL7C6zkXQcvbX2PGDF97wHHje22cvY/9dVktdQ==" saltValue="iwkFDtNusWhi1ynI1N0WzA==" spinCount="100000" sheet="1" objects="1" scenarios="1" formatColumns="0" formatRows="0"/>
  <mergeCells count="18">
    <mergeCell ref="E37:I37"/>
    <mergeCell ref="E33:H33"/>
    <mergeCell ref="E21:H21"/>
    <mergeCell ref="E25:H25"/>
    <mergeCell ref="E29:H29"/>
    <mergeCell ref="I22:I24"/>
    <mergeCell ref="I26:I28"/>
    <mergeCell ref="I30:I32"/>
    <mergeCell ref="I34:I35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G22:G23 G26:G27 E30 E15 E18 E22 E26 G18 I26 I22 I34 E34 G12 I15 I18 E12 I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4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30:G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4455e802-3fc0-4e48-a860-c25b4235a9d9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454c0a22-2a3d-4321-a3df-8f4b78e2d671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80c3a6aa-0407-40b2-b21a-4d5c57b4853c"/>
    <hyperlink ref="H34" location="'Форма 2.12'!$H$34" tooltip="Кликните по гиперссылке, чтобы перейти по гиперссылке или отредактировать её" display="https://portal.eias.ru/Portal/DownloadPage.aspx?type=12&amp;guid=80c3a6aa-0407-40b2-b21a-4d5c57b4853c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69" t="s">
        <v>549</v>
      </c>
      <c r="E5" s="869"/>
      <c r="F5" s="869"/>
      <c r="G5" s="869"/>
      <c r="H5" s="869"/>
      <c r="I5" s="869"/>
      <c r="J5" s="869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71" t="s">
        <v>510</v>
      </c>
      <c r="E8" s="871"/>
      <c r="F8" s="871"/>
      <c r="G8" s="871"/>
      <c r="H8" s="871"/>
      <c r="I8" s="871"/>
      <c r="J8" s="871"/>
      <c r="K8" s="871" t="s">
        <v>511</v>
      </c>
    </row>
    <row r="9" spans="1:14">
      <c r="D9" s="871" t="s">
        <v>95</v>
      </c>
      <c r="E9" s="871" t="s">
        <v>557</v>
      </c>
      <c r="F9" s="871"/>
      <c r="G9" s="871" t="s">
        <v>558</v>
      </c>
      <c r="H9" s="871"/>
      <c r="I9" s="871"/>
      <c r="J9" s="871"/>
      <c r="K9" s="871"/>
    </row>
    <row r="10" spans="1:14" ht="22.5">
      <c r="D10" s="871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71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2"/>
      <c r="F12" s="649"/>
      <c r="G12" s="649"/>
      <c r="H12" s="649"/>
      <c r="I12" s="666"/>
      <c r="J12" s="650"/>
      <c r="K12" s="863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65"/>
    </row>
    <row r="14" spans="1:14" ht="3" customHeight="1">
      <c r="A14" s="136"/>
      <c r="B14" s="136"/>
      <c r="C14" s="136"/>
    </row>
    <row r="15" spans="1:14" ht="27.75" customHeight="1">
      <c r="E15" s="870" t="s">
        <v>677</v>
      </c>
      <c r="F15" s="870"/>
      <c r="G15" s="870"/>
      <c r="H15" s="870"/>
      <c r="I15" s="870"/>
      <c r="J15" s="870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52" t="s">
        <v>317</v>
      </c>
      <c r="E7" s="754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72" t="s">
        <v>318</v>
      </c>
      <c r="E15" s="872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99"/>
  <sheetViews>
    <sheetView showGridLines="0" topLeftCell="E1" zoomScaleNormal="100" workbookViewId="0">
      <selection activeCell="G136" sqref="G136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96" t="s">
        <v>566</v>
      </c>
      <c r="G2" s="797"/>
      <c r="H2" s="798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57" t="s">
        <v>510</v>
      </c>
      <c r="G4" s="757"/>
      <c r="H4" s="757"/>
      <c r="I4" s="799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1" t="s">
        <v>95</v>
      </c>
      <c r="G5" s="472" t="s">
        <v>513</v>
      </c>
      <c r="H5" s="680" t="s">
        <v>494</v>
      </c>
      <c r="I5" s="79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3">
        <v>1</v>
      </c>
      <c r="G7" s="554" t="s">
        <v>567</v>
      </c>
      <c r="H7" s="674" t="str">
        <f>IF(dateCh="","",dateCh)</f>
        <v>24.04.2023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800">
        <v>1</v>
      </c>
      <c r="B8" s="319"/>
      <c r="C8" s="319"/>
      <c r="D8" s="319"/>
      <c r="F8" s="683" t="str">
        <f>"2." &amp;mergeValue(A8)</f>
        <v>2.1</v>
      </c>
      <c r="G8" s="554" t="s">
        <v>569</v>
      </c>
      <c r="H8" s="67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673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800"/>
      <c r="B9" s="319"/>
      <c r="C9" s="319"/>
      <c r="D9" s="319"/>
      <c r="F9" s="683" t="str">
        <f>"3." &amp;mergeValue(A9)</f>
        <v>3.1</v>
      </c>
      <c r="G9" s="554" t="s">
        <v>570</v>
      </c>
      <c r="H9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671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800"/>
      <c r="B10" s="319"/>
      <c r="C10" s="319"/>
      <c r="D10" s="319"/>
      <c r="F10" s="683" t="str">
        <f>"4."&amp;mergeValue(A10)</f>
        <v>4.1</v>
      </c>
      <c r="G10" s="554" t="s">
        <v>571</v>
      </c>
      <c r="H10" s="680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800"/>
      <c r="B11" s="800">
        <v>1</v>
      </c>
      <c r="C11" s="672"/>
      <c r="D11" s="672"/>
      <c r="F11" s="683" t="str">
        <f>"4."&amp;mergeValue(A11) &amp;"."&amp;mergeValue(B11)</f>
        <v>4.1.1</v>
      </c>
      <c r="G11" s="461" t="s">
        <v>675</v>
      </c>
      <c r="H11" s="674" t="str">
        <f>IF(region_name="","",region_name)</f>
        <v>Ханты-Мансийский автономный округ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800"/>
      <c r="B12" s="800"/>
      <c r="C12" s="800">
        <v>1</v>
      </c>
      <c r="D12" s="672"/>
      <c r="F12" s="683" t="str">
        <f>"4."&amp;mergeValue(A12) &amp;"."&amp;mergeValue(B12)&amp;"."&amp;mergeValue(C12)</f>
        <v>4.1.1.1</v>
      </c>
      <c r="G12" s="476" t="s">
        <v>572</v>
      </c>
      <c r="H12" s="674" t="str">
        <f>IF(Территории!H13="","","" &amp; Территории!H13 &amp; "")</f>
        <v>Белоярский муниципальный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800"/>
      <c r="B13" s="800"/>
      <c r="C13" s="800"/>
      <c r="D13" s="672">
        <v>1</v>
      </c>
      <c r="F13" s="683" t="str">
        <f>"4."&amp;mergeValue(A13) &amp;"."&amp;mergeValue(B13)&amp;"."&amp;mergeValue(C13)&amp;"."&amp;mergeValue(D13)</f>
        <v>4.1.1.1.1</v>
      </c>
      <c r="G13" s="557" t="s">
        <v>573</v>
      </c>
      <c r="H13" s="674" t="str">
        <f>IF(Территории!R14="","","" &amp; Территории!R14 &amp; "")</f>
        <v>Белоярский (71811151)</v>
      </c>
      <c r="I13" s="673" t="s">
        <v>674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22.5">
      <c r="A14" s="800"/>
      <c r="B14" s="319">
        <v>2</v>
      </c>
      <c r="C14" s="319"/>
      <c r="D14" s="319"/>
      <c r="F14" s="683" t="str">
        <f>"4."&amp;mergeValue(A14)</f>
        <v>4.1</v>
      </c>
      <c r="G14" s="554" t="s">
        <v>571</v>
      </c>
      <c r="H14" s="680" t="s">
        <v>515</v>
      </c>
      <c r="I14" s="286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800"/>
      <c r="B15" s="800">
        <v>2</v>
      </c>
      <c r="C15" s="672"/>
      <c r="D15" s="672"/>
      <c r="F15" s="683" t="str">
        <f>"4."&amp;mergeValue(A15) &amp;"."&amp;mergeValue(B15)</f>
        <v>4.1.2</v>
      </c>
      <c r="G15" s="461" t="s">
        <v>675</v>
      </c>
      <c r="H15" s="674" t="str">
        <f>IF(region_name="","",region_name)</f>
        <v>Ханты-Мансийский автономный округ</v>
      </c>
      <c r="I15" s="286" t="s">
        <v>574</v>
      </c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800"/>
      <c r="B16" s="800"/>
      <c r="C16" s="800">
        <v>1</v>
      </c>
      <c r="D16" s="672"/>
      <c r="F16" s="683" t="str">
        <f>"4."&amp;mergeValue(A16) &amp;"."&amp;mergeValue(B16)&amp;"."&amp;mergeValue(C16)</f>
        <v>4.1.2.1</v>
      </c>
      <c r="G16" s="476" t="s">
        <v>572</v>
      </c>
      <c r="H16" s="674" t="str">
        <f>IF(Территории!H16="","","" &amp; Территории!H16 &amp; "")</f>
        <v>Белоярский муниципальный район</v>
      </c>
      <c r="I16" s="286" t="s">
        <v>575</v>
      </c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56.25">
      <c r="A17" s="800"/>
      <c r="B17" s="800"/>
      <c r="C17" s="800"/>
      <c r="D17" s="672">
        <v>1</v>
      </c>
      <c r="F17" s="683" t="str">
        <f>"4."&amp;mergeValue(A17) &amp;"."&amp;mergeValue(B17)&amp;"."&amp;mergeValue(C17)&amp;"."&amp;mergeValue(D17)</f>
        <v>4.1.2.1.1</v>
      </c>
      <c r="G17" s="557" t="s">
        <v>573</v>
      </c>
      <c r="H17" s="674" t="str">
        <f>IF(Территории!R17="","","" &amp; Территории!R17 &amp; "")</f>
        <v>Казым (71811410)</v>
      </c>
      <c r="I17" s="673" t="s">
        <v>674</v>
      </c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800"/>
      <c r="B18" s="319">
        <v>3</v>
      </c>
      <c r="C18" s="319"/>
      <c r="D18" s="319"/>
      <c r="F18" s="683" t="str">
        <f>"4."&amp;mergeValue(A18)</f>
        <v>4.1</v>
      </c>
      <c r="G18" s="554" t="s">
        <v>571</v>
      </c>
      <c r="H18" s="680" t="s">
        <v>515</v>
      </c>
      <c r="I18" s="286"/>
      <c r="J18" s="468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18.75">
      <c r="A19" s="800"/>
      <c r="B19" s="800">
        <v>2</v>
      </c>
      <c r="C19" s="672"/>
      <c r="D19" s="672"/>
      <c r="F19" s="683" t="str">
        <f>"4."&amp;mergeValue(A19) &amp;"."&amp;mergeValue(B19)</f>
        <v>4.1.2</v>
      </c>
      <c r="G19" s="461" t="s">
        <v>675</v>
      </c>
      <c r="H19" s="674" t="str">
        <f>IF(region_name="","",region_name)</f>
        <v>Ханты-Мансийский автономный округ</v>
      </c>
      <c r="I19" s="286" t="s">
        <v>574</v>
      </c>
      <c r="J19" s="468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255" customFormat="1" ht="22.5">
      <c r="A20" s="800"/>
      <c r="B20" s="800"/>
      <c r="C20" s="800">
        <v>1</v>
      </c>
      <c r="D20" s="672"/>
      <c r="F20" s="683" t="str">
        <f>"4."&amp;mergeValue(A20) &amp;"."&amp;mergeValue(B20)&amp;"."&amp;mergeValue(C20)</f>
        <v>4.1.2.1</v>
      </c>
      <c r="G20" s="476" t="s">
        <v>572</v>
      </c>
      <c r="H20" s="674" t="str">
        <f>IF(Территории!H19="","","" &amp; Территории!H19 &amp; "")</f>
        <v>Белоярский муниципальный район</v>
      </c>
      <c r="I20" s="286" t="s">
        <v>575</v>
      </c>
      <c r="J20" s="468"/>
      <c r="K20" s="319"/>
      <c r="L20" s="319"/>
      <c r="M20" s="319"/>
      <c r="N20" s="319"/>
      <c r="O20" s="319"/>
      <c r="P20" s="319"/>
      <c r="Q20" s="319"/>
      <c r="R20" s="319"/>
      <c r="S20" s="319"/>
      <c r="T20" s="319"/>
    </row>
    <row r="21" spans="1:20" s="255" customFormat="1" ht="56.25">
      <c r="A21" s="800"/>
      <c r="B21" s="800"/>
      <c r="C21" s="800"/>
      <c r="D21" s="672">
        <v>1</v>
      </c>
      <c r="F21" s="683" t="str">
        <f>"4."&amp;mergeValue(A21) &amp;"."&amp;mergeValue(B21)&amp;"."&amp;mergeValue(C21)&amp;"."&amp;mergeValue(D21)</f>
        <v>4.1.2.1.1</v>
      </c>
      <c r="G21" s="557" t="s">
        <v>573</v>
      </c>
      <c r="H21" s="674" t="str">
        <f>IF(Территории!R20="","","" &amp; Территории!R20 &amp; "")</f>
        <v>Полноват (71811415)</v>
      </c>
      <c r="I21" s="673" t="s">
        <v>674</v>
      </c>
      <c r="J21" s="468"/>
      <c r="K21" s="319"/>
      <c r="L21" s="319"/>
      <c r="M21" s="319"/>
      <c r="N21" s="319"/>
      <c r="O21" s="319"/>
      <c r="P21" s="319"/>
      <c r="Q21" s="319"/>
      <c r="R21" s="319"/>
      <c r="S21" s="319"/>
      <c r="T21" s="319"/>
    </row>
    <row r="22" spans="1:20" s="255" customFormat="1" ht="22.5">
      <c r="A22" s="800"/>
      <c r="B22" s="319">
        <v>3</v>
      </c>
      <c r="C22" s="319"/>
      <c r="D22" s="319"/>
      <c r="F22" s="683" t="str">
        <f>"4."&amp;mergeValue(A22)</f>
        <v>4.1</v>
      </c>
      <c r="G22" s="554" t="s">
        <v>571</v>
      </c>
      <c r="H22" s="680" t="s">
        <v>515</v>
      </c>
      <c r="I22" s="286"/>
      <c r="J22" s="468"/>
      <c r="K22" s="319"/>
      <c r="L22" s="319"/>
      <c r="M22" s="319"/>
      <c r="N22" s="319"/>
      <c r="O22" s="319"/>
      <c r="P22" s="319"/>
      <c r="Q22" s="319"/>
      <c r="R22" s="319"/>
      <c r="S22" s="319"/>
      <c r="T22" s="319"/>
    </row>
    <row r="23" spans="1:20" s="255" customFormat="1" ht="18.75">
      <c r="A23" s="800"/>
      <c r="B23" s="800">
        <v>2</v>
      </c>
      <c r="C23" s="672"/>
      <c r="D23" s="672"/>
      <c r="F23" s="683" t="str">
        <f>"4."&amp;mergeValue(A23) &amp;"."&amp;mergeValue(B23)</f>
        <v>4.1.2</v>
      </c>
      <c r="G23" s="461" t="s">
        <v>675</v>
      </c>
      <c r="H23" s="674" t="str">
        <f>IF(region_name="","",region_name)</f>
        <v>Ханты-Мансийский автономный округ</v>
      </c>
      <c r="I23" s="286" t="s">
        <v>574</v>
      </c>
      <c r="J23" s="468"/>
      <c r="K23" s="319"/>
      <c r="L23" s="319"/>
      <c r="M23" s="319"/>
      <c r="N23" s="319"/>
      <c r="O23" s="319"/>
      <c r="P23" s="319"/>
      <c r="Q23" s="319"/>
      <c r="R23" s="319"/>
      <c r="S23" s="319"/>
      <c r="T23" s="319"/>
    </row>
    <row r="24" spans="1:20" s="255" customFormat="1" ht="22.5">
      <c r="A24" s="800"/>
      <c r="B24" s="800"/>
      <c r="C24" s="800">
        <v>1</v>
      </c>
      <c r="D24" s="672"/>
      <c r="F24" s="683" t="str">
        <f>"4."&amp;mergeValue(A24) &amp;"."&amp;mergeValue(B24)&amp;"."&amp;mergeValue(C24)</f>
        <v>4.1.2.1</v>
      </c>
      <c r="G24" s="476" t="s">
        <v>572</v>
      </c>
      <c r="H24" s="674" t="str">
        <f>IF(Территории!H22="","","" &amp; Территории!H22 &amp; "")</f>
        <v>Белоярский муниципальный район</v>
      </c>
      <c r="I24" s="286" t="s">
        <v>575</v>
      </c>
      <c r="J24" s="468"/>
      <c r="K24" s="319"/>
      <c r="L24" s="319"/>
      <c r="M24" s="319"/>
      <c r="N24" s="319"/>
      <c r="O24" s="319"/>
      <c r="P24" s="319"/>
      <c r="Q24" s="319"/>
      <c r="R24" s="319"/>
      <c r="S24" s="319"/>
      <c r="T24" s="319"/>
    </row>
    <row r="25" spans="1:20" s="255" customFormat="1" ht="56.25">
      <c r="A25" s="800"/>
      <c r="B25" s="800"/>
      <c r="C25" s="800"/>
      <c r="D25" s="672">
        <v>1</v>
      </c>
      <c r="F25" s="683" t="str">
        <f>"4."&amp;mergeValue(A25) &amp;"."&amp;mergeValue(B25)&amp;"."&amp;mergeValue(C25)&amp;"."&amp;mergeValue(D25)</f>
        <v>4.1.2.1.1</v>
      </c>
      <c r="G25" s="557" t="s">
        <v>573</v>
      </c>
      <c r="H25" s="674" t="str">
        <f>IF(Территории!R23="","","" &amp; Территории!R23 &amp; "")</f>
        <v>Сорум (71811420)</v>
      </c>
      <c r="I25" s="673" t="s">
        <v>674</v>
      </c>
      <c r="J25" s="468"/>
      <c r="K25" s="319"/>
      <c r="L25" s="319"/>
      <c r="M25" s="319"/>
      <c r="N25" s="319"/>
      <c r="O25" s="319"/>
      <c r="P25" s="319"/>
      <c r="Q25" s="319"/>
      <c r="R25" s="319"/>
      <c r="S25" s="319"/>
      <c r="T25" s="319"/>
    </row>
    <row r="26" spans="1:20" s="255" customFormat="1" ht="45">
      <c r="A26" s="800">
        <v>2</v>
      </c>
      <c r="B26" s="319"/>
      <c r="C26" s="319"/>
      <c r="D26" s="319"/>
      <c r="F26" s="683" t="str">
        <f>"2." &amp;mergeValue(A26)</f>
        <v>2.2</v>
      </c>
      <c r="G26" s="554" t="s">
        <v>569</v>
      </c>
      <c r="H26" s="674" t="str">
        <f>IF('Перечень тарифов'!R24="","наименование отсутствует","" &amp; 'Перечень тарифов'!R24 &amp; "")</f>
        <v>наименование отсутствует</v>
      </c>
      <c r="I26" s="286" t="s">
        <v>673</v>
      </c>
      <c r="J26" s="468"/>
      <c r="K26" s="319"/>
      <c r="L26" s="319"/>
      <c r="M26" s="319"/>
      <c r="N26" s="319"/>
      <c r="O26" s="319"/>
      <c r="P26" s="319"/>
      <c r="Q26" s="319"/>
      <c r="R26" s="319"/>
      <c r="S26" s="319"/>
      <c r="T26" s="319"/>
    </row>
    <row r="27" spans="1:20" s="255" customFormat="1" ht="22.5">
      <c r="A27" s="800"/>
      <c r="B27" s="319"/>
      <c r="C27" s="319"/>
      <c r="D27" s="319"/>
      <c r="F27" s="683" t="str">
        <f>"3." &amp;mergeValue(A27)</f>
        <v>3.2</v>
      </c>
      <c r="G27" s="554" t="s">
        <v>570</v>
      </c>
      <c r="H27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7" s="286" t="s">
        <v>671</v>
      </c>
      <c r="J27" s="468"/>
      <c r="K27" s="319"/>
      <c r="L27" s="319"/>
      <c r="M27" s="319"/>
      <c r="N27" s="319"/>
      <c r="O27" s="319"/>
      <c r="P27" s="319"/>
      <c r="Q27" s="319"/>
      <c r="R27" s="319"/>
      <c r="S27" s="319"/>
      <c r="T27" s="319"/>
    </row>
    <row r="28" spans="1:20" s="255" customFormat="1" ht="22.5">
      <c r="A28" s="800"/>
      <c r="B28" s="319"/>
      <c r="C28" s="319"/>
      <c r="D28" s="319"/>
      <c r="F28" s="683" t="str">
        <f>"4."&amp;mergeValue(A28)</f>
        <v>4.2</v>
      </c>
      <c r="G28" s="554" t="s">
        <v>571</v>
      </c>
      <c r="H28" s="680" t="s">
        <v>515</v>
      </c>
      <c r="I28" s="286"/>
      <c r="J28" s="468"/>
      <c r="K28" s="319"/>
      <c r="L28" s="319"/>
      <c r="M28" s="319"/>
      <c r="N28" s="319"/>
      <c r="O28" s="319"/>
      <c r="P28" s="319"/>
      <c r="Q28" s="319"/>
      <c r="R28" s="319"/>
      <c r="S28" s="319"/>
      <c r="T28" s="319"/>
    </row>
    <row r="29" spans="1:20" s="255" customFormat="1" ht="18.75">
      <c r="A29" s="800"/>
      <c r="B29" s="800">
        <v>1</v>
      </c>
      <c r="C29" s="672"/>
      <c r="D29" s="672"/>
      <c r="F29" s="683" t="str">
        <f>"4."&amp;mergeValue(A29) &amp;"."&amp;mergeValue(B29)</f>
        <v>4.2.1</v>
      </c>
      <c r="G29" s="461" t="s">
        <v>675</v>
      </c>
      <c r="H29" s="674" t="str">
        <f>IF(region_name="","",region_name)</f>
        <v>Ханты-Мансийский автономный округ</v>
      </c>
      <c r="I29" s="286" t="s">
        <v>574</v>
      </c>
      <c r="J29" s="468"/>
      <c r="K29" s="319"/>
      <c r="L29" s="319"/>
      <c r="M29" s="319"/>
      <c r="N29" s="319"/>
      <c r="O29" s="319"/>
      <c r="P29" s="319"/>
      <c r="Q29" s="319"/>
      <c r="R29" s="319"/>
      <c r="S29" s="319"/>
      <c r="T29" s="319"/>
    </row>
    <row r="30" spans="1:20" s="255" customFormat="1" ht="22.5">
      <c r="A30" s="800"/>
      <c r="B30" s="800"/>
      <c r="C30" s="800">
        <v>1</v>
      </c>
      <c r="D30" s="672"/>
      <c r="F30" s="683" t="str">
        <f>"4."&amp;mergeValue(A30) &amp;"."&amp;mergeValue(B30)&amp;"."&amp;mergeValue(C30)</f>
        <v>4.2.1.1</v>
      </c>
      <c r="G30" s="476" t="s">
        <v>572</v>
      </c>
      <c r="H30" s="674" t="str">
        <f>IF(Территории!H13="","","" &amp; Территории!H13 &amp; "")</f>
        <v>Белоярский муниципальный район</v>
      </c>
      <c r="I30" s="286" t="s">
        <v>575</v>
      </c>
      <c r="J30" s="468"/>
      <c r="K30" s="319"/>
      <c r="L30" s="319"/>
      <c r="M30" s="319"/>
      <c r="N30" s="319"/>
      <c r="O30" s="319"/>
      <c r="P30" s="319"/>
      <c r="Q30" s="319"/>
      <c r="R30" s="319"/>
      <c r="S30" s="319"/>
      <c r="T30" s="319"/>
    </row>
    <row r="31" spans="1:20" s="255" customFormat="1" ht="56.25">
      <c r="A31" s="800"/>
      <c r="B31" s="800"/>
      <c r="C31" s="800"/>
      <c r="D31" s="672">
        <v>1</v>
      </c>
      <c r="F31" s="683" t="str">
        <f>"4."&amp;mergeValue(A31) &amp;"."&amp;mergeValue(B31)&amp;"."&amp;mergeValue(C31)&amp;"."&amp;mergeValue(D31)</f>
        <v>4.2.1.1.1</v>
      </c>
      <c r="G31" s="557" t="s">
        <v>573</v>
      </c>
      <c r="H31" s="674" t="str">
        <f>IF(Территории!R14="","","" &amp; Территории!R14 &amp; "")</f>
        <v>Белоярский (71811151)</v>
      </c>
      <c r="I31" s="673" t="s">
        <v>674</v>
      </c>
      <c r="J31" s="468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1:20" s="255" customFormat="1" ht="22.5">
      <c r="A32" s="800"/>
      <c r="B32" s="319">
        <v>2</v>
      </c>
      <c r="C32" s="319"/>
      <c r="D32" s="319"/>
      <c r="F32" s="683" t="str">
        <f>"4."&amp;mergeValue(A32)</f>
        <v>4.2</v>
      </c>
      <c r="G32" s="554" t="s">
        <v>571</v>
      </c>
      <c r="H32" s="680" t="s">
        <v>515</v>
      </c>
      <c r="I32" s="286"/>
      <c r="J32" s="468"/>
      <c r="K32" s="319"/>
      <c r="L32" s="319"/>
      <c r="M32" s="319"/>
      <c r="N32" s="319"/>
      <c r="O32" s="319"/>
      <c r="P32" s="319"/>
      <c r="Q32" s="319"/>
      <c r="R32" s="319"/>
      <c r="S32" s="319"/>
      <c r="T32" s="319"/>
    </row>
    <row r="33" spans="1:20" s="255" customFormat="1" ht="18.75">
      <c r="A33" s="800"/>
      <c r="B33" s="800">
        <v>2</v>
      </c>
      <c r="C33" s="672"/>
      <c r="D33" s="672"/>
      <c r="F33" s="683" t="str">
        <f>"4."&amp;mergeValue(A33) &amp;"."&amp;mergeValue(B33)</f>
        <v>4.2.2</v>
      </c>
      <c r="G33" s="461" t="s">
        <v>675</v>
      </c>
      <c r="H33" s="674" t="str">
        <f>IF(region_name="","",region_name)</f>
        <v>Ханты-Мансийский автономный округ</v>
      </c>
      <c r="I33" s="286" t="s">
        <v>574</v>
      </c>
      <c r="J33" s="468"/>
      <c r="K33" s="319"/>
      <c r="L33" s="319"/>
      <c r="M33" s="319"/>
      <c r="N33" s="319"/>
      <c r="O33" s="319"/>
      <c r="P33" s="319"/>
      <c r="Q33" s="319"/>
      <c r="R33" s="319"/>
      <c r="S33" s="319"/>
      <c r="T33" s="319"/>
    </row>
    <row r="34" spans="1:20" s="255" customFormat="1" ht="22.5">
      <c r="A34" s="800"/>
      <c r="B34" s="800"/>
      <c r="C34" s="800">
        <v>1</v>
      </c>
      <c r="D34" s="672"/>
      <c r="F34" s="683" t="str">
        <f>"4."&amp;mergeValue(A34) &amp;"."&amp;mergeValue(B34)&amp;"."&amp;mergeValue(C34)</f>
        <v>4.2.2.1</v>
      </c>
      <c r="G34" s="476" t="s">
        <v>572</v>
      </c>
      <c r="H34" s="674" t="str">
        <f>IF(Территории!H16="","","" &amp; Территории!H16 &amp; "")</f>
        <v>Белоярский муниципальный район</v>
      </c>
      <c r="I34" s="286" t="s">
        <v>575</v>
      </c>
      <c r="J34" s="468"/>
      <c r="K34" s="319"/>
      <c r="L34" s="319"/>
      <c r="M34" s="319"/>
      <c r="N34" s="319"/>
      <c r="O34" s="319"/>
      <c r="P34" s="319"/>
      <c r="Q34" s="319"/>
      <c r="R34" s="319"/>
      <c r="S34" s="319"/>
      <c r="T34" s="319"/>
    </row>
    <row r="35" spans="1:20" s="255" customFormat="1" ht="56.25">
      <c r="A35" s="800"/>
      <c r="B35" s="800"/>
      <c r="C35" s="800"/>
      <c r="D35" s="672">
        <v>1</v>
      </c>
      <c r="F35" s="683" t="str">
        <f>"4."&amp;mergeValue(A35) &amp;"."&amp;mergeValue(B35)&amp;"."&amp;mergeValue(C35)&amp;"."&amp;mergeValue(D35)</f>
        <v>4.2.2.1.1</v>
      </c>
      <c r="G35" s="557" t="s">
        <v>573</v>
      </c>
      <c r="H35" s="674" t="str">
        <f>IF(Территории!R17="","","" &amp; Территории!R17 &amp; "")</f>
        <v>Казым (71811410)</v>
      </c>
      <c r="I35" s="673" t="s">
        <v>674</v>
      </c>
      <c r="J35" s="468"/>
      <c r="K35" s="319"/>
      <c r="L35" s="319"/>
      <c r="M35" s="319"/>
      <c r="N35" s="319"/>
      <c r="O35" s="319"/>
      <c r="P35" s="319"/>
      <c r="Q35" s="319"/>
      <c r="R35" s="319"/>
      <c r="S35" s="319"/>
      <c r="T35" s="319"/>
    </row>
    <row r="36" spans="1:20" s="255" customFormat="1" ht="22.5">
      <c r="A36" s="800"/>
      <c r="B36" s="319">
        <v>3</v>
      </c>
      <c r="C36" s="319"/>
      <c r="D36" s="319"/>
      <c r="F36" s="683" t="str">
        <f>"4."&amp;mergeValue(A36)</f>
        <v>4.2</v>
      </c>
      <c r="G36" s="554" t="s">
        <v>571</v>
      </c>
      <c r="H36" s="680" t="s">
        <v>515</v>
      </c>
      <c r="I36" s="286"/>
      <c r="J36" s="468"/>
      <c r="K36" s="319"/>
      <c r="L36" s="319"/>
      <c r="M36" s="319"/>
      <c r="N36" s="319"/>
      <c r="O36" s="319"/>
      <c r="P36" s="319"/>
      <c r="Q36" s="319"/>
      <c r="R36" s="319"/>
      <c r="S36" s="319"/>
      <c r="T36" s="319"/>
    </row>
    <row r="37" spans="1:20" s="255" customFormat="1" ht="18.75">
      <c r="A37" s="800"/>
      <c r="B37" s="800">
        <v>2</v>
      </c>
      <c r="C37" s="672"/>
      <c r="D37" s="672"/>
      <c r="F37" s="683" t="str">
        <f>"4."&amp;mergeValue(A37) &amp;"."&amp;mergeValue(B37)</f>
        <v>4.2.2</v>
      </c>
      <c r="G37" s="461" t="s">
        <v>675</v>
      </c>
      <c r="H37" s="674" t="str">
        <f>IF(region_name="","",region_name)</f>
        <v>Ханты-Мансийский автономный округ</v>
      </c>
      <c r="I37" s="286" t="s">
        <v>574</v>
      </c>
      <c r="J37" s="468"/>
      <c r="K37" s="319"/>
      <c r="L37" s="319"/>
      <c r="M37" s="319"/>
      <c r="N37" s="319"/>
      <c r="O37" s="319"/>
      <c r="P37" s="319"/>
      <c r="Q37" s="319"/>
      <c r="R37" s="319"/>
      <c r="S37" s="319"/>
      <c r="T37" s="319"/>
    </row>
    <row r="38" spans="1:20" s="255" customFormat="1" ht="22.5">
      <c r="A38" s="800"/>
      <c r="B38" s="800"/>
      <c r="C38" s="800">
        <v>1</v>
      </c>
      <c r="D38" s="672"/>
      <c r="F38" s="683" t="str">
        <f>"4."&amp;mergeValue(A38) &amp;"."&amp;mergeValue(B38)&amp;"."&amp;mergeValue(C38)</f>
        <v>4.2.2.1</v>
      </c>
      <c r="G38" s="476" t="s">
        <v>572</v>
      </c>
      <c r="H38" s="674" t="str">
        <f>IF(Территории!H19="","","" &amp; Территории!H19 &amp; "")</f>
        <v>Белоярский муниципальный район</v>
      </c>
      <c r="I38" s="286" t="s">
        <v>575</v>
      </c>
      <c r="J38" s="468"/>
      <c r="K38" s="319"/>
      <c r="L38" s="319"/>
      <c r="M38" s="319"/>
      <c r="N38" s="319"/>
      <c r="O38" s="319"/>
      <c r="P38" s="319"/>
      <c r="Q38" s="319"/>
      <c r="R38" s="319"/>
      <c r="S38" s="319"/>
      <c r="T38" s="319"/>
    </row>
    <row r="39" spans="1:20" s="255" customFormat="1" ht="56.25">
      <c r="A39" s="800"/>
      <c r="B39" s="800"/>
      <c r="C39" s="800"/>
      <c r="D39" s="672">
        <v>1</v>
      </c>
      <c r="F39" s="683" t="str">
        <f>"4."&amp;mergeValue(A39) &amp;"."&amp;mergeValue(B39)&amp;"."&amp;mergeValue(C39)&amp;"."&amp;mergeValue(D39)</f>
        <v>4.2.2.1.1</v>
      </c>
      <c r="G39" s="557" t="s">
        <v>573</v>
      </c>
      <c r="H39" s="674" t="str">
        <f>IF(Территории!R20="","","" &amp; Территории!R20 &amp; "")</f>
        <v>Полноват (71811415)</v>
      </c>
      <c r="I39" s="673" t="s">
        <v>674</v>
      </c>
      <c r="J39" s="468"/>
      <c r="K39" s="319"/>
      <c r="L39" s="319"/>
      <c r="M39" s="319"/>
      <c r="N39" s="319"/>
      <c r="O39" s="319"/>
      <c r="P39" s="319"/>
      <c r="Q39" s="319"/>
      <c r="R39" s="319"/>
      <c r="S39" s="319"/>
      <c r="T39" s="319"/>
    </row>
    <row r="40" spans="1:20" s="255" customFormat="1" ht="22.5">
      <c r="A40" s="800"/>
      <c r="B40" s="319">
        <v>3</v>
      </c>
      <c r="C40" s="319"/>
      <c r="D40" s="319"/>
      <c r="F40" s="683" t="str">
        <f>"4."&amp;mergeValue(A40)</f>
        <v>4.2</v>
      </c>
      <c r="G40" s="554" t="s">
        <v>571</v>
      </c>
      <c r="H40" s="680" t="s">
        <v>515</v>
      </c>
      <c r="I40" s="286"/>
      <c r="J40" s="468"/>
      <c r="K40" s="319"/>
      <c r="L40" s="319"/>
      <c r="M40" s="319"/>
      <c r="N40" s="319"/>
      <c r="O40" s="319"/>
      <c r="P40" s="319"/>
      <c r="Q40" s="319"/>
      <c r="R40" s="319"/>
      <c r="S40" s="319"/>
      <c r="T40" s="319"/>
    </row>
    <row r="41" spans="1:20" s="255" customFormat="1" ht="18.75">
      <c r="A41" s="800"/>
      <c r="B41" s="800">
        <v>2</v>
      </c>
      <c r="C41" s="672"/>
      <c r="D41" s="672"/>
      <c r="F41" s="683" t="str">
        <f>"4."&amp;mergeValue(A41) &amp;"."&amp;mergeValue(B41)</f>
        <v>4.2.2</v>
      </c>
      <c r="G41" s="461" t="s">
        <v>675</v>
      </c>
      <c r="H41" s="674" t="str">
        <f>IF(region_name="","",region_name)</f>
        <v>Ханты-Мансийский автономный округ</v>
      </c>
      <c r="I41" s="286" t="s">
        <v>574</v>
      </c>
      <c r="J41" s="468"/>
      <c r="K41" s="319"/>
      <c r="L41" s="319"/>
      <c r="M41" s="319"/>
      <c r="N41" s="319"/>
      <c r="O41" s="319"/>
      <c r="P41" s="319"/>
      <c r="Q41" s="319"/>
      <c r="R41" s="319"/>
      <c r="S41" s="319"/>
      <c r="T41" s="319"/>
    </row>
    <row r="42" spans="1:20" s="255" customFormat="1" ht="22.5">
      <c r="A42" s="800"/>
      <c r="B42" s="800"/>
      <c r="C42" s="800">
        <v>1</v>
      </c>
      <c r="D42" s="672"/>
      <c r="F42" s="683" t="str">
        <f>"4."&amp;mergeValue(A42) &amp;"."&amp;mergeValue(B42)&amp;"."&amp;mergeValue(C42)</f>
        <v>4.2.2.1</v>
      </c>
      <c r="G42" s="476" t="s">
        <v>572</v>
      </c>
      <c r="H42" s="674" t="str">
        <f>IF(Территории!H22="","","" &amp; Территории!H22 &amp; "")</f>
        <v>Белоярский муниципальный район</v>
      </c>
      <c r="I42" s="286" t="s">
        <v>575</v>
      </c>
      <c r="J42" s="468"/>
      <c r="K42" s="319"/>
      <c r="L42" s="319"/>
      <c r="M42" s="319"/>
      <c r="N42" s="319"/>
      <c r="O42" s="319"/>
      <c r="P42" s="319"/>
      <c r="Q42" s="319"/>
      <c r="R42" s="319"/>
      <c r="S42" s="319"/>
      <c r="T42" s="319"/>
    </row>
    <row r="43" spans="1:20" s="255" customFormat="1" ht="56.25">
      <c r="A43" s="800"/>
      <c r="B43" s="800"/>
      <c r="C43" s="800"/>
      <c r="D43" s="672">
        <v>1</v>
      </c>
      <c r="F43" s="683" t="str">
        <f>"4."&amp;mergeValue(A43) &amp;"."&amp;mergeValue(B43)&amp;"."&amp;mergeValue(C43)&amp;"."&amp;mergeValue(D43)</f>
        <v>4.2.2.1.1</v>
      </c>
      <c r="G43" s="557" t="s">
        <v>573</v>
      </c>
      <c r="H43" s="674" t="str">
        <f>IF(Территории!R23="","","" &amp; Территории!R23 &amp; "")</f>
        <v>Сорум (71811420)</v>
      </c>
      <c r="I43" s="673" t="s">
        <v>674</v>
      </c>
      <c r="J43" s="468"/>
      <c r="K43" s="319"/>
      <c r="L43" s="319"/>
      <c r="M43" s="319"/>
      <c r="N43" s="319"/>
      <c r="O43" s="319"/>
      <c r="P43" s="319"/>
      <c r="Q43" s="319"/>
      <c r="R43" s="319"/>
      <c r="S43" s="319"/>
      <c r="T43" s="319"/>
    </row>
    <row r="44" spans="1:20" s="255" customFormat="1" ht="45">
      <c r="A44" s="800">
        <v>3</v>
      </c>
      <c r="B44" s="319"/>
      <c r="C44" s="319"/>
      <c r="D44" s="319"/>
      <c r="F44" s="683" t="str">
        <f>"2." &amp;mergeValue(A44)</f>
        <v>2.3</v>
      </c>
      <c r="G44" s="554" t="s">
        <v>569</v>
      </c>
      <c r="H44" s="674" t="str">
        <f>IF('Перечень тарифов'!R27="","наименование отсутствует","" &amp; 'Перечень тарифов'!R27 &amp; "")</f>
        <v>наименование отсутствует</v>
      </c>
      <c r="I44" s="286" t="s">
        <v>673</v>
      </c>
      <c r="J44" s="468"/>
      <c r="K44" s="319"/>
      <c r="L44" s="319"/>
      <c r="M44" s="319"/>
      <c r="N44" s="319"/>
      <c r="O44" s="319"/>
      <c r="P44" s="319"/>
      <c r="Q44" s="319"/>
      <c r="R44" s="319"/>
      <c r="S44" s="319"/>
      <c r="T44" s="319"/>
    </row>
    <row r="45" spans="1:20" s="255" customFormat="1" ht="22.5">
      <c r="A45" s="800"/>
      <c r="B45" s="319"/>
      <c r="C45" s="319"/>
      <c r="D45" s="319"/>
      <c r="F45" s="683" t="str">
        <f>"3." &amp;mergeValue(A45)</f>
        <v>3.3</v>
      </c>
      <c r="G45" s="554" t="s">
        <v>570</v>
      </c>
      <c r="H45" s="67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45" s="286" t="s">
        <v>671</v>
      </c>
      <c r="J45" s="468"/>
      <c r="K45" s="319"/>
      <c r="L45" s="319"/>
      <c r="M45" s="319"/>
      <c r="N45" s="319"/>
      <c r="O45" s="319"/>
      <c r="P45" s="319"/>
      <c r="Q45" s="319"/>
      <c r="R45" s="319"/>
      <c r="S45" s="319"/>
      <c r="T45" s="319"/>
    </row>
    <row r="46" spans="1:20" s="255" customFormat="1" ht="22.5">
      <c r="A46" s="800"/>
      <c r="B46" s="319"/>
      <c r="C46" s="319"/>
      <c r="D46" s="319"/>
      <c r="F46" s="683" t="str">
        <f>"4."&amp;mergeValue(A46)</f>
        <v>4.3</v>
      </c>
      <c r="G46" s="554" t="s">
        <v>571</v>
      </c>
      <c r="H46" s="680" t="s">
        <v>515</v>
      </c>
      <c r="I46" s="286"/>
      <c r="J46" s="468"/>
      <c r="K46" s="319"/>
      <c r="L46" s="319"/>
      <c r="M46" s="319"/>
      <c r="N46" s="319"/>
      <c r="O46" s="319"/>
      <c r="P46" s="319"/>
      <c r="Q46" s="319"/>
      <c r="R46" s="319"/>
      <c r="S46" s="319"/>
      <c r="T46" s="319"/>
    </row>
    <row r="47" spans="1:20" s="255" customFormat="1" ht="18.75">
      <c r="A47" s="800"/>
      <c r="B47" s="800">
        <v>1</v>
      </c>
      <c r="C47" s="672"/>
      <c r="D47" s="672"/>
      <c r="F47" s="683" t="str">
        <f>"4."&amp;mergeValue(A47) &amp;"."&amp;mergeValue(B47)</f>
        <v>4.3.1</v>
      </c>
      <c r="G47" s="461" t="s">
        <v>675</v>
      </c>
      <c r="H47" s="674" t="str">
        <f>IF(region_name="","",region_name)</f>
        <v>Ханты-Мансийский автономный округ</v>
      </c>
      <c r="I47" s="286" t="s">
        <v>574</v>
      </c>
      <c r="J47" s="468"/>
      <c r="K47" s="319"/>
      <c r="L47" s="319"/>
      <c r="M47" s="319"/>
      <c r="N47" s="319"/>
      <c r="O47" s="319"/>
      <c r="P47" s="319"/>
      <c r="Q47" s="319"/>
      <c r="R47" s="319"/>
      <c r="S47" s="319"/>
      <c r="T47" s="319"/>
    </row>
    <row r="48" spans="1:20" s="255" customFormat="1" ht="22.5">
      <c r="A48" s="800"/>
      <c r="B48" s="800"/>
      <c r="C48" s="800">
        <v>1</v>
      </c>
      <c r="D48" s="672"/>
      <c r="F48" s="683" t="str">
        <f>"4."&amp;mergeValue(A48) &amp;"."&amp;mergeValue(B48)&amp;"."&amp;mergeValue(C48)</f>
        <v>4.3.1.1</v>
      </c>
      <c r="G48" s="476" t="s">
        <v>572</v>
      </c>
      <c r="H48" s="674" t="str">
        <f>IF(Территории!H13="","","" &amp; Территории!H13 &amp; "")</f>
        <v>Белоярский муниципальный район</v>
      </c>
      <c r="I48" s="286" t="s">
        <v>575</v>
      </c>
      <c r="J48" s="468"/>
      <c r="K48" s="319"/>
      <c r="L48" s="319"/>
      <c r="M48" s="319"/>
      <c r="N48" s="319"/>
      <c r="O48" s="319"/>
      <c r="P48" s="319"/>
      <c r="Q48" s="319"/>
      <c r="R48" s="319"/>
      <c r="S48" s="319"/>
      <c r="T48" s="319"/>
    </row>
    <row r="49" spans="1:20" s="255" customFormat="1" ht="56.25">
      <c r="A49" s="800"/>
      <c r="B49" s="800"/>
      <c r="C49" s="800"/>
      <c r="D49" s="672">
        <v>1</v>
      </c>
      <c r="F49" s="683" t="str">
        <f>"4."&amp;mergeValue(A49) &amp;"."&amp;mergeValue(B49)&amp;"."&amp;mergeValue(C49)&amp;"."&amp;mergeValue(D49)</f>
        <v>4.3.1.1.1</v>
      </c>
      <c r="G49" s="557" t="s">
        <v>573</v>
      </c>
      <c r="H49" s="674" t="str">
        <f>IF(Территории!R14="","","" &amp; Территории!R14 &amp; "")</f>
        <v>Белоярский (71811151)</v>
      </c>
      <c r="I49" s="673" t="s">
        <v>674</v>
      </c>
      <c r="J49" s="468"/>
      <c r="K49" s="319"/>
      <c r="L49" s="319"/>
      <c r="M49" s="319"/>
      <c r="N49" s="319"/>
      <c r="O49" s="319"/>
      <c r="P49" s="319"/>
      <c r="Q49" s="319"/>
      <c r="R49" s="319"/>
      <c r="S49" s="319"/>
      <c r="T49" s="319"/>
    </row>
    <row r="50" spans="1:20" s="255" customFormat="1" ht="22.5">
      <c r="A50" s="800"/>
      <c r="B50" s="319">
        <v>2</v>
      </c>
      <c r="C50" s="319"/>
      <c r="D50" s="319"/>
      <c r="F50" s="683" t="str">
        <f>"4."&amp;mergeValue(A50)</f>
        <v>4.3</v>
      </c>
      <c r="G50" s="554" t="s">
        <v>571</v>
      </c>
      <c r="H50" s="680" t="s">
        <v>515</v>
      </c>
      <c r="I50" s="286"/>
      <c r="J50" s="468"/>
      <c r="K50" s="319"/>
      <c r="L50" s="319"/>
      <c r="M50" s="319"/>
      <c r="N50" s="319"/>
      <c r="O50" s="319"/>
      <c r="P50" s="319"/>
      <c r="Q50" s="319"/>
      <c r="R50" s="319"/>
      <c r="S50" s="319"/>
      <c r="T50" s="319"/>
    </row>
    <row r="51" spans="1:20" s="255" customFormat="1" ht="18.75">
      <c r="A51" s="800"/>
      <c r="B51" s="800">
        <v>2</v>
      </c>
      <c r="C51" s="672"/>
      <c r="D51" s="672"/>
      <c r="F51" s="683" t="str">
        <f>"4."&amp;mergeValue(A51) &amp;"."&amp;mergeValue(B51)</f>
        <v>4.3.2</v>
      </c>
      <c r="G51" s="461" t="s">
        <v>675</v>
      </c>
      <c r="H51" s="674" t="str">
        <f>IF(region_name="","",region_name)</f>
        <v>Ханты-Мансийский автономный округ</v>
      </c>
      <c r="I51" s="286" t="s">
        <v>574</v>
      </c>
      <c r="J51" s="468"/>
      <c r="K51" s="319"/>
      <c r="L51" s="319"/>
      <c r="M51" s="319"/>
      <c r="N51" s="319"/>
      <c r="O51" s="319"/>
      <c r="P51" s="319"/>
      <c r="Q51" s="319"/>
      <c r="R51" s="319"/>
      <c r="S51" s="319"/>
      <c r="T51" s="319"/>
    </row>
    <row r="52" spans="1:20" s="255" customFormat="1" ht="22.5">
      <c r="A52" s="800"/>
      <c r="B52" s="800"/>
      <c r="C52" s="800">
        <v>1</v>
      </c>
      <c r="D52" s="672"/>
      <c r="F52" s="683" t="str">
        <f>"4."&amp;mergeValue(A52) &amp;"."&amp;mergeValue(B52)&amp;"."&amp;mergeValue(C52)</f>
        <v>4.3.2.1</v>
      </c>
      <c r="G52" s="476" t="s">
        <v>572</v>
      </c>
      <c r="H52" s="674" t="str">
        <f>IF(Территории!H16="","","" &amp; Территории!H16 &amp; "")</f>
        <v>Белоярский муниципальный район</v>
      </c>
      <c r="I52" s="286" t="s">
        <v>575</v>
      </c>
      <c r="J52" s="468"/>
      <c r="K52" s="319"/>
      <c r="L52" s="319"/>
      <c r="M52" s="319"/>
      <c r="N52" s="319"/>
      <c r="O52" s="319"/>
      <c r="P52" s="319"/>
      <c r="Q52" s="319"/>
      <c r="R52" s="319"/>
      <c r="S52" s="319"/>
      <c r="T52" s="319"/>
    </row>
    <row r="53" spans="1:20" s="255" customFormat="1" ht="56.25">
      <c r="A53" s="800"/>
      <c r="B53" s="800"/>
      <c r="C53" s="800"/>
      <c r="D53" s="672">
        <v>1</v>
      </c>
      <c r="F53" s="683" t="str">
        <f>"4."&amp;mergeValue(A53) &amp;"."&amp;mergeValue(B53)&amp;"."&amp;mergeValue(C53)&amp;"."&amp;mergeValue(D53)</f>
        <v>4.3.2.1.1</v>
      </c>
      <c r="G53" s="557" t="s">
        <v>573</v>
      </c>
      <c r="H53" s="674" t="str">
        <f>IF(Территории!R17="","","" &amp; Территории!R17 &amp; "")</f>
        <v>Казым (71811410)</v>
      </c>
      <c r="I53" s="673" t="s">
        <v>674</v>
      </c>
      <c r="J53" s="468"/>
      <c r="K53" s="319"/>
      <c r="L53" s="319"/>
      <c r="M53" s="319"/>
      <c r="N53" s="319"/>
      <c r="O53" s="319"/>
      <c r="P53" s="319"/>
      <c r="Q53" s="319"/>
      <c r="R53" s="319"/>
      <c r="S53" s="319"/>
      <c r="T53" s="319"/>
    </row>
    <row r="54" spans="1:20" s="255" customFormat="1" ht="22.5">
      <c r="A54" s="800"/>
      <c r="B54" s="319">
        <v>3</v>
      </c>
      <c r="C54" s="319"/>
      <c r="D54" s="319"/>
      <c r="F54" s="683" t="str">
        <f>"4."&amp;mergeValue(A54)</f>
        <v>4.3</v>
      </c>
      <c r="G54" s="554" t="s">
        <v>571</v>
      </c>
      <c r="H54" s="680" t="s">
        <v>515</v>
      </c>
      <c r="I54" s="286"/>
      <c r="J54" s="468"/>
      <c r="K54" s="319"/>
      <c r="L54" s="319"/>
      <c r="M54" s="319"/>
      <c r="N54" s="319"/>
      <c r="O54" s="319"/>
      <c r="P54" s="319"/>
      <c r="Q54" s="319"/>
      <c r="R54" s="319"/>
      <c r="S54" s="319"/>
      <c r="T54" s="319"/>
    </row>
    <row r="55" spans="1:20" s="255" customFormat="1" ht="18.75">
      <c r="A55" s="800"/>
      <c r="B55" s="800">
        <v>2</v>
      </c>
      <c r="C55" s="672"/>
      <c r="D55" s="672"/>
      <c r="F55" s="683" t="str">
        <f>"4."&amp;mergeValue(A55) &amp;"."&amp;mergeValue(B55)</f>
        <v>4.3.2</v>
      </c>
      <c r="G55" s="461" t="s">
        <v>675</v>
      </c>
      <c r="H55" s="674" t="str">
        <f>IF(region_name="","",region_name)</f>
        <v>Ханты-Мансийский автономный округ</v>
      </c>
      <c r="I55" s="286" t="s">
        <v>574</v>
      </c>
      <c r="J55" s="468"/>
      <c r="K55" s="319"/>
      <c r="L55" s="319"/>
      <c r="M55" s="319"/>
      <c r="N55" s="319"/>
      <c r="O55" s="319"/>
      <c r="P55" s="319"/>
      <c r="Q55" s="319"/>
      <c r="R55" s="319"/>
      <c r="S55" s="319"/>
      <c r="T55" s="319"/>
    </row>
    <row r="56" spans="1:20" s="255" customFormat="1" ht="22.5">
      <c r="A56" s="800"/>
      <c r="B56" s="800"/>
      <c r="C56" s="800">
        <v>1</v>
      </c>
      <c r="D56" s="672"/>
      <c r="F56" s="683" t="str">
        <f>"4."&amp;mergeValue(A56) &amp;"."&amp;mergeValue(B56)&amp;"."&amp;mergeValue(C56)</f>
        <v>4.3.2.1</v>
      </c>
      <c r="G56" s="476" t="s">
        <v>572</v>
      </c>
      <c r="H56" s="674" t="str">
        <f>IF(Территории!H19="","","" &amp; Территории!H19 &amp; "")</f>
        <v>Белоярский муниципальный район</v>
      </c>
      <c r="I56" s="286" t="s">
        <v>575</v>
      </c>
      <c r="J56" s="468"/>
      <c r="K56" s="319"/>
      <c r="L56" s="319"/>
      <c r="M56" s="319"/>
      <c r="N56" s="319"/>
      <c r="O56" s="319"/>
      <c r="P56" s="319"/>
      <c r="Q56" s="319"/>
      <c r="R56" s="319"/>
      <c r="S56" s="319"/>
      <c r="T56" s="319"/>
    </row>
    <row r="57" spans="1:20" s="255" customFormat="1" ht="56.25">
      <c r="A57" s="800"/>
      <c r="B57" s="800"/>
      <c r="C57" s="800"/>
      <c r="D57" s="672">
        <v>1</v>
      </c>
      <c r="F57" s="683" t="str">
        <f>"4."&amp;mergeValue(A57) &amp;"."&amp;mergeValue(B57)&amp;"."&amp;mergeValue(C57)&amp;"."&amp;mergeValue(D57)</f>
        <v>4.3.2.1.1</v>
      </c>
      <c r="G57" s="557" t="s">
        <v>573</v>
      </c>
      <c r="H57" s="674" t="str">
        <f>IF(Территории!R20="","","" &amp; Территории!R20 &amp; "")</f>
        <v>Полноват (71811415)</v>
      </c>
      <c r="I57" s="673" t="s">
        <v>674</v>
      </c>
      <c r="J57" s="468"/>
      <c r="K57" s="319"/>
      <c r="L57" s="319"/>
      <c r="M57" s="319"/>
      <c r="N57" s="319"/>
      <c r="O57" s="319"/>
      <c r="P57" s="319"/>
      <c r="Q57" s="319"/>
      <c r="R57" s="319"/>
      <c r="S57" s="319"/>
      <c r="T57" s="319"/>
    </row>
    <row r="58" spans="1:20" s="255" customFormat="1" ht="22.5">
      <c r="A58" s="800"/>
      <c r="B58" s="319">
        <v>3</v>
      </c>
      <c r="C58" s="319"/>
      <c r="D58" s="319"/>
      <c r="F58" s="683" t="str">
        <f>"4."&amp;mergeValue(A58)</f>
        <v>4.3</v>
      </c>
      <c r="G58" s="554" t="s">
        <v>571</v>
      </c>
      <c r="H58" s="680" t="s">
        <v>515</v>
      </c>
      <c r="I58" s="286"/>
      <c r="J58" s="468"/>
      <c r="K58" s="319"/>
      <c r="L58" s="319"/>
      <c r="M58" s="319"/>
      <c r="N58" s="319"/>
      <c r="O58" s="319"/>
      <c r="P58" s="319"/>
      <c r="Q58" s="319"/>
      <c r="R58" s="319"/>
      <c r="S58" s="319"/>
      <c r="T58" s="319"/>
    </row>
    <row r="59" spans="1:20" s="255" customFormat="1" ht="18.75">
      <c r="A59" s="800"/>
      <c r="B59" s="800">
        <v>2</v>
      </c>
      <c r="C59" s="672"/>
      <c r="D59" s="672"/>
      <c r="F59" s="683" t="str">
        <f>"4."&amp;mergeValue(A59) &amp;"."&amp;mergeValue(B59)</f>
        <v>4.3.2</v>
      </c>
      <c r="G59" s="461" t="s">
        <v>675</v>
      </c>
      <c r="H59" s="674" t="str">
        <f>IF(region_name="","",region_name)</f>
        <v>Ханты-Мансийский автономный округ</v>
      </c>
      <c r="I59" s="286" t="s">
        <v>574</v>
      </c>
      <c r="J59" s="468"/>
      <c r="K59" s="319"/>
      <c r="L59" s="319"/>
      <c r="M59" s="319"/>
      <c r="N59" s="319"/>
      <c r="O59" s="319"/>
      <c r="P59" s="319"/>
      <c r="Q59" s="319"/>
      <c r="R59" s="319"/>
      <c r="S59" s="319"/>
      <c r="T59" s="319"/>
    </row>
    <row r="60" spans="1:20" s="255" customFormat="1" ht="22.5">
      <c r="A60" s="800"/>
      <c r="B60" s="800"/>
      <c r="C60" s="800">
        <v>1</v>
      </c>
      <c r="D60" s="672"/>
      <c r="F60" s="683" t="str">
        <f>"4."&amp;mergeValue(A60) &amp;"."&amp;mergeValue(B60)&amp;"."&amp;mergeValue(C60)</f>
        <v>4.3.2.1</v>
      </c>
      <c r="G60" s="476" t="s">
        <v>572</v>
      </c>
      <c r="H60" s="674" t="str">
        <f>IF(Территории!H22="","","" &amp; Территории!H22 &amp; "")</f>
        <v>Белоярский муниципальный район</v>
      </c>
      <c r="I60" s="286" t="s">
        <v>575</v>
      </c>
      <c r="J60" s="468"/>
      <c r="K60" s="319"/>
      <c r="L60" s="319"/>
      <c r="M60" s="319"/>
      <c r="N60" s="319"/>
      <c r="O60" s="319"/>
      <c r="P60" s="319"/>
      <c r="Q60" s="319"/>
      <c r="R60" s="319"/>
      <c r="S60" s="319"/>
      <c r="T60" s="319"/>
    </row>
    <row r="61" spans="1:20" s="255" customFormat="1" ht="56.25">
      <c r="A61" s="800"/>
      <c r="B61" s="800"/>
      <c r="C61" s="800"/>
      <c r="D61" s="672">
        <v>1</v>
      </c>
      <c r="F61" s="683" t="str">
        <f>"4."&amp;mergeValue(A61) &amp;"."&amp;mergeValue(B61)&amp;"."&amp;mergeValue(C61)&amp;"."&amp;mergeValue(D61)</f>
        <v>4.3.2.1.1</v>
      </c>
      <c r="G61" s="557" t="s">
        <v>573</v>
      </c>
      <c r="H61" s="674" t="str">
        <f>IF(Территории!R23="","","" &amp; Территории!R23 &amp; "")</f>
        <v>Сорум (71811420)</v>
      </c>
      <c r="I61" s="673" t="s">
        <v>674</v>
      </c>
      <c r="J61" s="468"/>
      <c r="K61" s="319"/>
      <c r="L61" s="319"/>
      <c r="M61" s="319"/>
      <c r="N61" s="319"/>
      <c r="O61" s="319"/>
      <c r="P61" s="319"/>
      <c r="Q61" s="319"/>
      <c r="R61" s="319"/>
      <c r="S61" s="319"/>
      <c r="T61" s="319"/>
    </row>
    <row r="62" spans="1:20" s="255" customFormat="1" ht="45">
      <c r="A62" s="800">
        <v>4</v>
      </c>
      <c r="B62" s="319"/>
      <c r="C62" s="319"/>
      <c r="D62" s="319"/>
      <c r="F62" s="683" t="str">
        <f>"2." &amp;mergeValue(A62)</f>
        <v>2.4</v>
      </c>
      <c r="G62" s="554" t="s">
        <v>569</v>
      </c>
      <c r="H62" s="674" t="str">
        <f>IF('Перечень тарифов'!R31="","наименование отсутствует","" &amp; 'Перечень тарифов'!R31 &amp; "")</f>
        <v>наименование отсутствует</v>
      </c>
      <c r="I62" s="286" t="s">
        <v>673</v>
      </c>
      <c r="J62" s="468"/>
      <c r="K62" s="319"/>
      <c r="L62" s="319"/>
      <c r="M62" s="319"/>
      <c r="N62" s="319"/>
      <c r="O62" s="319"/>
      <c r="P62" s="319"/>
      <c r="Q62" s="319"/>
      <c r="R62" s="319"/>
      <c r="S62" s="319"/>
      <c r="T62" s="319"/>
    </row>
    <row r="63" spans="1:20" s="255" customFormat="1" ht="22.5">
      <c r="A63" s="800"/>
      <c r="B63" s="319"/>
      <c r="C63" s="319"/>
      <c r="D63" s="319"/>
      <c r="F63" s="683" t="str">
        <f>"3." &amp;mergeValue(A63)</f>
        <v>3.4</v>
      </c>
      <c r="G63" s="554" t="s">
        <v>570</v>
      </c>
      <c r="H63" s="674" t="str">
        <f>IF('Перечень тарифов'!F31="","наименование отсутствует","" &amp; 'Перечень тарифов'!F31 &amp; "")</f>
        <v>Холодное водоснабжение. Техническая вода</v>
      </c>
      <c r="I63" s="286" t="s">
        <v>671</v>
      </c>
      <c r="J63" s="468"/>
      <c r="K63" s="319"/>
      <c r="L63" s="319"/>
      <c r="M63" s="319"/>
      <c r="N63" s="319"/>
      <c r="O63" s="319"/>
      <c r="P63" s="319"/>
      <c r="Q63" s="319"/>
      <c r="R63" s="319"/>
      <c r="S63" s="319"/>
      <c r="T63" s="319"/>
    </row>
    <row r="64" spans="1:20" s="255" customFormat="1" ht="22.5">
      <c r="A64" s="800"/>
      <c r="B64" s="319"/>
      <c r="C64" s="319"/>
      <c r="D64" s="319"/>
      <c r="F64" s="683" t="str">
        <f>"4."&amp;mergeValue(A64)</f>
        <v>4.4</v>
      </c>
      <c r="G64" s="554" t="s">
        <v>571</v>
      </c>
      <c r="H64" s="680" t="s">
        <v>515</v>
      </c>
      <c r="I64" s="286"/>
      <c r="J64" s="468"/>
      <c r="K64" s="319"/>
      <c r="L64" s="319"/>
      <c r="M64" s="319"/>
      <c r="N64" s="319"/>
      <c r="O64" s="319"/>
      <c r="P64" s="319"/>
      <c r="Q64" s="319"/>
      <c r="R64" s="319"/>
      <c r="S64" s="319"/>
      <c r="T64" s="319"/>
    </row>
    <row r="65" spans="1:20" s="255" customFormat="1" ht="18.75">
      <c r="A65" s="800"/>
      <c r="B65" s="800">
        <v>1</v>
      </c>
      <c r="C65" s="672"/>
      <c r="D65" s="672"/>
      <c r="F65" s="683" t="str">
        <f>"4."&amp;mergeValue(A65) &amp;"."&amp;mergeValue(B65)</f>
        <v>4.4.1</v>
      </c>
      <c r="G65" s="461" t="s">
        <v>675</v>
      </c>
      <c r="H65" s="674" t="str">
        <f>IF(region_name="","",region_name)</f>
        <v>Ханты-Мансийский автономный округ</v>
      </c>
      <c r="I65" s="286" t="s">
        <v>574</v>
      </c>
      <c r="J65" s="468"/>
      <c r="K65" s="319"/>
      <c r="L65" s="319"/>
      <c r="M65" s="319"/>
      <c r="N65" s="319"/>
      <c r="O65" s="319"/>
      <c r="P65" s="319"/>
      <c r="Q65" s="319"/>
      <c r="R65" s="319"/>
      <c r="S65" s="319"/>
      <c r="T65" s="319"/>
    </row>
    <row r="66" spans="1:20" s="255" customFormat="1" ht="22.5">
      <c r="A66" s="800"/>
      <c r="B66" s="800"/>
      <c r="C66" s="800">
        <v>1</v>
      </c>
      <c r="D66" s="672"/>
      <c r="F66" s="683" t="str">
        <f>"4."&amp;mergeValue(A66) &amp;"."&amp;mergeValue(B66)&amp;"."&amp;mergeValue(C66)</f>
        <v>4.4.1.1</v>
      </c>
      <c r="G66" s="476" t="s">
        <v>572</v>
      </c>
      <c r="H66" s="674" t="str">
        <f>IF(Территории!H13="","","" &amp; Территории!H13 &amp; "")</f>
        <v>Белоярский муниципальный район</v>
      </c>
      <c r="I66" s="286" t="s">
        <v>575</v>
      </c>
      <c r="J66" s="468"/>
      <c r="K66" s="319"/>
      <c r="L66" s="319"/>
      <c r="M66" s="319"/>
      <c r="N66" s="319"/>
      <c r="O66" s="319"/>
      <c r="P66" s="319"/>
      <c r="Q66" s="319"/>
      <c r="R66" s="319"/>
      <c r="S66" s="319"/>
      <c r="T66" s="319"/>
    </row>
    <row r="67" spans="1:20" s="255" customFormat="1" ht="56.25">
      <c r="A67" s="800"/>
      <c r="B67" s="800"/>
      <c r="C67" s="800"/>
      <c r="D67" s="672">
        <v>1</v>
      </c>
      <c r="F67" s="683" t="str">
        <f>"4."&amp;mergeValue(A67) &amp;"."&amp;mergeValue(B67)&amp;"."&amp;mergeValue(C67)&amp;"."&amp;mergeValue(D67)</f>
        <v>4.4.1.1.1</v>
      </c>
      <c r="G67" s="557" t="s">
        <v>573</v>
      </c>
      <c r="H67" s="674" t="str">
        <f>IF(Территории!R14="","","" &amp; Территории!R14 &amp; "")</f>
        <v>Белоярский (71811151)</v>
      </c>
      <c r="I67" s="673" t="s">
        <v>674</v>
      </c>
      <c r="J67" s="468"/>
      <c r="K67" s="319"/>
      <c r="L67" s="319"/>
      <c r="M67" s="319"/>
      <c r="N67" s="319"/>
      <c r="O67" s="319"/>
      <c r="P67" s="319"/>
      <c r="Q67" s="319"/>
      <c r="R67" s="319"/>
      <c r="S67" s="319"/>
      <c r="T67" s="319"/>
    </row>
    <row r="68" spans="1:20" s="255" customFormat="1" ht="22.5">
      <c r="A68" s="800"/>
      <c r="B68" s="319">
        <v>2</v>
      </c>
      <c r="C68" s="319"/>
      <c r="D68" s="319"/>
      <c r="F68" s="683" t="str">
        <f>"4."&amp;mergeValue(A68)</f>
        <v>4.4</v>
      </c>
      <c r="G68" s="554" t="s">
        <v>571</v>
      </c>
      <c r="H68" s="680" t="s">
        <v>515</v>
      </c>
      <c r="I68" s="286"/>
      <c r="J68" s="468"/>
      <c r="K68" s="319"/>
      <c r="L68" s="319"/>
      <c r="M68" s="319"/>
      <c r="N68" s="319"/>
      <c r="O68" s="319"/>
      <c r="P68" s="319"/>
      <c r="Q68" s="319"/>
      <c r="R68" s="319"/>
      <c r="S68" s="319"/>
      <c r="T68" s="319"/>
    </row>
    <row r="69" spans="1:20" s="255" customFormat="1" ht="18.75">
      <c r="A69" s="800"/>
      <c r="B69" s="800">
        <v>2</v>
      </c>
      <c r="C69" s="672"/>
      <c r="D69" s="672"/>
      <c r="F69" s="683" t="str">
        <f>"4."&amp;mergeValue(A69) &amp;"."&amp;mergeValue(B69)</f>
        <v>4.4.2</v>
      </c>
      <c r="G69" s="461" t="s">
        <v>675</v>
      </c>
      <c r="H69" s="674" t="str">
        <f>IF(region_name="","",region_name)</f>
        <v>Ханты-Мансийский автономный округ</v>
      </c>
      <c r="I69" s="286" t="s">
        <v>574</v>
      </c>
      <c r="J69" s="468"/>
      <c r="K69" s="319"/>
      <c r="L69" s="319"/>
      <c r="M69" s="319"/>
      <c r="N69" s="319"/>
      <c r="O69" s="319"/>
      <c r="P69" s="319"/>
      <c r="Q69" s="319"/>
      <c r="R69" s="319"/>
      <c r="S69" s="319"/>
      <c r="T69" s="319"/>
    </row>
    <row r="70" spans="1:20" s="255" customFormat="1" ht="22.5">
      <c r="A70" s="800"/>
      <c r="B70" s="800"/>
      <c r="C70" s="800">
        <v>1</v>
      </c>
      <c r="D70" s="672"/>
      <c r="F70" s="683" t="str">
        <f>"4."&amp;mergeValue(A70) &amp;"."&amp;mergeValue(B70)&amp;"."&amp;mergeValue(C70)</f>
        <v>4.4.2.1</v>
      </c>
      <c r="G70" s="476" t="s">
        <v>572</v>
      </c>
      <c r="H70" s="674" t="str">
        <f>IF(Территории!H16="","","" &amp; Территории!H16 &amp; "")</f>
        <v>Белоярский муниципальный район</v>
      </c>
      <c r="I70" s="286" t="s">
        <v>575</v>
      </c>
      <c r="J70" s="468"/>
      <c r="K70" s="319"/>
      <c r="L70" s="319"/>
      <c r="M70" s="319"/>
      <c r="N70" s="319"/>
      <c r="O70" s="319"/>
      <c r="P70" s="319"/>
      <c r="Q70" s="319"/>
      <c r="R70" s="319"/>
      <c r="S70" s="319"/>
      <c r="T70" s="319"/>
    </row>
    <row r="71" spans="1:20" s="255" customFormat="1" ht="56.25">
      <c r="A71" s="800"/>
      <c r="B71" s="800"/>
      <c r="C71" s="800"/>
      <c r="D71" s="672">
        <v>1</v>
      </c>
      <c r="F71" s="683" t="str">
        <f>"4."&amp;mergeValue(A71) &amp;"."&amp;mergeValue(B71)&amp;"."&amp;mergeValue(C71)&amp;"."&amp;mergeValue(D71)</f>
        <v>4.4.2.1.1</v>
      </c>
      <c r="G71" s="557" t="s">
        <v>573</v>
      </c>
      <c r="H71" s="674" t="str">
        <f>IF(Территории!R17="","","" &amp; Территории!R17 &amp; "")</f>
        <v>Казым (71811410)</v>
      </c>
      <c r="I71" s="673" t="s">
        <v>674</v>
      </c>
      <c r="J71" s="468"/>
      <c r="K71" s="319"/>
      <c r="L71" s="319"/>
      <c r="M71" s="319"/>
      <c r="N71" s="319"/>
      <c r="O71" s="319"/>
      <c r="P71" s="319"/>
      <c r="Q71" s="319"/>
      <c r="R71" s="319"/>
      <c r="S71" s="319"/>
      <c r="T71" s="319"/>
    </row>
    <row r="72" spans="1:20" s="255" customFormat="1" ht="22.5">
      <c r="A72" s="800"/>
      <c r="B72" s="319">
        <v>3</v>
      </c>
      <c r="C72" s="319"/>
      <c r="D72" s="319"/>
      <c r="F72" s="683" t="str">
        <f>"4."&amp;mergeValue(A72)</f>
        <v>4.4</v>
      </c>
      <c r="G72" s="554" t="s">
        <v>571</v>
      </c>
      <c r="H72" s="680" t="s">
        <v>515</v>
      </c>
      <c r="I72" s="286"/>
      <c r="J72" s="468"/>
      <c r="K72" s="319"/>
      <c r="L72" s="319"/>
      <c r="M72" s="319"/>
      <c r="N72" s="319"/>
      <c r="O72" s="319"/>
      <c r="P72" s="319"/>
      <c r="Q72" s="319"/>
      <c r="R72" s="319"/>
      <c r="S72" s="319"/>
      <c r="T72" s="319"/>
    </row>
    <row r="73" spans="1:20" s="255" customFormat="1" ht="18.75">
      <c r="A73" s="800"/>
      <c r="B73" s="800">
        <v>2</v>
      </c>
      <c r="C73" s="672"/>
      <c r="D73" s="672"/>
      <c r="F73" s="683" t="str">
        <f>"4."&amp;mergeValue(A73) &amp;"."&amp;mergeValue(B73)</f>
        <v>4.4.2</v>
      </c>
      <c r="G73" s="461" t="s">
        <v>675</v>
      </c>
      <c r="H73" s="674" t="str">
        <f>IF(region_name="","",region_name)</f>
        <v>Ханты-Мансийский автономный округ</v>
      </c>
      <c r="I73" s="286" t="s">
        <v>574</v>
      </c>
      <c r="J73" s="468"/>
      <c r="K73" s="319"/>
      <c r="L73" s="319"/>
      <c r="M73" s="319"/>
      <c r="N73" s="319"/>
      <c r="O73" s="319"/>
      <c r="P73" s="319"/>
      <c r="Q73" s="319"/>
      <c r="R73" s="319"/>
      <c r="S73" s="319"/>
      <c r="T73" s="319"/>
    </row>
    <row r="74" spans="1:20" s="255" customFormat="1" ht="22.5">
      <c r="A74" s="800"/>
      <c r="B74" s="800"/>
      <c r="C74" s="800">
        <v>1</v>
      </c>
      <c r="D74" s="672"/>
      <c r="F74" s="683" t="str">
        <f>"4."&amp;mergeValue(A74) &amp;"."&amp;mergeValue(B74)&amp;"."&amp;mergeValue(C74)</f>
        <v>4.4.2.1</v>
      </c>
      <c r="G74" s="476" t="s">
        <v>572</v>
      </c>
      <c r="H74" s="674" t="str">
        <f>IF(Территории!H19="","","" &amp; Территории!H19 &amp; "")</f>
        <v>Белоярский муниципальный район</v>
      </c>
      <c r="I74" s="286" t="s">
        <v>575</v>
      </c>
      <c r="J74" s="468"/>
      <c r="K74" s="319"/>
      <c r="L74" s="319"/>
      <c r="M74" s="319"/>
      <c r="N74" s="319"/>
      <c r="O74" s="319"/>
      <c r="P74" s="319"/>
      <c r="Q74" s="319"/>
      <c r="R74" s="319"/>
      <c r="S74" s="319"/>
      <c r="T74" s="319"/>
    </row>
    <row r="75" spans="1:20" s="255" customFormat="1" ht="56.25">
      <c r="A75" s="800"/>
      <c r="B75" s="800"/>
      <c r="C75" s="800"/>
      <c r="D75" s="672">
        <v>1</v>
      </c>
      <c r="F75" s="683" t="str">
        <f>"4."&amp;mergeValue(A75) &amp;"."&amp;mergeValue(B75)&amp;"."&amp;mergeValue(C75)&amp;"."&amp;mergeValue(D75)</f>
        <v>4.4.2.1.1</v>
      </c>
      <c r="G75" s="557" t="s">
        <v>573</v>
      </c>
      <c r="H75" s="674" t="str">
        <f>IF(Территории!R20="","","" &amp; Территории!R20 &amp; "")</f>
        <v>Полноват (71811415)</v>
      </c>
      <c r="I75" s="673" t="s">
        <v>674</v>
      </c>
      <c r="J75" s="468"/>
      <c r="K75" s="319"/>
      <c r="L75" s="319"/>
      <c r="M75" s="319"/>
      <c r="N75" s="319"/>
      <c r="O75" s="319"/>
      <c r="P75" s="319"/>
      <c r="Q75" s="319"/>
      <c r="R75" s="319"/>
      <c r="S75" s="319"/>
      <c r="T75" s="319"/>
    </row>
    <row r="76" spans="1:20" s="255" customFormat="1" ht="22.5">
      <c r="A76" s="800"/>
      <c r="B76" s="319">
        <v>3</v>
      </c>
      <c r="C76" s="319"/>
      <c r="D76" s="319"/>
      <c r="F76" s="683" t="str">
        <f>"4."&amp;mergeValue(A76)</f>
        <v>4.4</v>
      </c>
      <c r="G76" s="554" t="s">
        <v>571</v>
      </c>
      <c r="H76" s="680" t="s">
        <v>515</v>
      </c>
      <c r="I76" s="286"/>
      <c r="J76" s="468"/>
      <c r="K76" s="319"/>
      <c r="L76" s="319"/>
      <c r="M76" s="319"/>
      <c r="N76" s="319"/>
      <c r="O76" s="319"/>
      <c r="P76" s="319"/>
      <c r="Q76" s="319"/>
      <c r="R76" s="319"/>
      <c r="S76" s="319"/>
      <c r="T76" s="319"/>
    </row>
    <row r="77" spans="1:20" s="255" customFormat="1" ht="18.75">
      <c r="A77" s="800"/>
      <c r="B77" s="800">
        <v>2</v>
      </c>
      <c r="C77" s="672"/>
      <c r="D77" s="672"/>
      <c r="F77" s="683" t="str">
        <f>"4."&amp;mergeValue(A77) &amp;"."&amp;mergeValue(B77)</f>
        <v>4.4.2</v>
      </c>
      <c r="G77" s="461" t="s">
        <v>675</v>
      </c>
      <c r="H77" s="674" t="str">
        <f>IF(region_name="","",region_name)</f>
        <v>Ханты-Мансийский автономный округ</v>
      </c>
      <c r="I77" s="286" t="s">
        <v>574</v>
      </c>
      <c r="J77" s="468"/>
      <c r="K77" s="319"/>
      <c r="L77" s="319"/>
      <c r="M77" s="319"/>
      <c r="N77" s="319"/>
      <c r="O77" s="319"/>
      <c r="P77" s="319"/>
      <c r="Q77" s="319"/>
      <c r="R77" s="319"/>
      <c r="S77" s="319"/>
      <c r="T77" s="319"/>
    </row>
    <row r="78" spans="1:20" s="255" customFormat="1" ht="22.5">
      <c r="A78" s="800"/>
      <c r="B78" s="800"/>
      <c r="C78" s="800">
        <v>1</v>
      </c>
      <c r="D78" s="672"/>
      <c r="F78" s="683" t="str">
        <f>"4."&amp;mergeValue(A78) &amp;"."&amp;mergeValue(B78)&amp;"."&amp;mergeValue(C78)</f>
        <v>4.4.2.1</v>
      </c>
      <c r="G78" s="476" t="s">
        <v>572</v>
      </c>
      <c r="H78" s="674" t="str">
        <f>IF(Территории!H22="","","" &amp; Территории!H22 &amp; "")</f>
        <v>Белоярский муниципальный район</v>
      </c>
      <c r="I78" s="286" t="s">
        <v>575</v>
      </c>
      <c r="J78" s="468"/>
      <c r="K78" s="319"/>
      <c r="L78" s="319"/>
      <c r="M78" s="319"/>
      <c r="N78" s="319"/>
      <c r="O78" s="319"/>
      <c r="P78" s="319"/>
      <c r="Q78" s="319"/>
      <c r="R78" s="319"/>
      <c r="S78" s="319"/>
      <c r="T78" s="319"/>
    </row>
    <row r="79" spans="1:20" s="255" customFormat="1" ht="56.25">
      <c r="A79" s="800"/>
      <c r="B79" s="800"/>
      <c r="C79" s="800"/>
      <c r="D79" s="672">
        <v>1</v>
      </c>
      <c r="F79" s="683" t="str">
        <f>"4."&amp;mergeValue(A79) &amp;"."&amp;mergeValue(B79)&amp;"."&amp;mergeValue(C79)&amp;"."&amp;mergeValue(D79)</f>
        <v>4.4.2.1.1</v>
      </c>
      <c r="G79" s="557" t="s">
        <v>573</v>
      </c>
      <c r="H79" s="674" t="str">
        <f>IF(Территории!R23="","","" &amp; Территории!R23 &amp; "")</f>
        <v>Сорум (71811420)</v>
      </c>
      <c r="I79" s="673" t="s">
        <v>674</v>
      </c>
      <c r="J79" s="468"/>
      <c r="K79" s="319"/>
      <c r="L79" s="319"/>
      <c r="M79" s="319"/>
      <c r="N79" s="319"/>
      <c r="O79" s="319"/>
      <c r="P79" s="319"/>
      <c r="Q79" s="319"/>
      <c r="R79" s="319"/>
      <c r="S79" s="319"/>
      <c r="T79" s="319"/>
    </row>
    <row r="80" spans="1:20" s="255" customFormat="1" ht="45">
      <c r="A80" s="800">
        <v>5</v>
      </c>
      <c r="B80" s="319"/>
      <c r="C80" s="319"/>
      <c r="D80" s="319"/>
      <c r="F80" s="683" t="str">
        <f>"2." &amp;mergeValue(A80)</f>
        <v>2.5</v>
      </c>
      <c r="G80" s="554" t="s">
        <v>569</v>
      </c>
      <c r="H80" s="674" t="str">
        <f>IF('Перечень тарифов'!R35="","наименование отсутствует","" &amp; 'Перечень тарифов'!R35 &amp; "")</f>
        <v>наименование отсутствует</v>
      </c>
      <c r="I80" s="286" t="s">
        <v>673</v>
      </c>
      <c r="J80" s="468"/>
      <c r="K80" s="319"/>
      <c r="L80" s="319"/>
      <c r="M80" s="319"/>
      <c r="N80" s="319"/>
      <c r="O80" s="319"/>
      <c r="P80" s="319"/>
      <c r="Q80" s="319"/>
      <c r="R80" s="319"/>
      <c r="S80" s="319"/>
      <c r="T80" s="319"/>
    </row>
    <row r="81" spans="1:20" s="255" customFormat="1" ht="22.5">
      <c r="A81" s="800"/>
      <c r="B81" s="319"/>
      <c r="C81" s="319"/>
      <c r="D81" s="319"/>
      <c r="F81" s="683" t="str">
        <f>"3." &amp;mergeValue(A81)</f>
        <v>3.5</v>
      </c>
      <c r="G81" s="554" t="s">
        <v>570</v>
      </c>
      <c r="H81" s="674" t="str">
        <f>IF('Перечень тарифов'!F35="","наименование отсутствует","" &amp; 'Перечень тарифов'!F35 &amp; "")</f>
        <v>Холодное водоснабжение. Подвозная вода</v>
      </c>
      <c r="I81" s="286" t="s">
        <v>671</v>
      </c>
      <c r="J81" s="468"/>
      <c r="K81" s="319"/>
      <c r="L81" s="319"/>
      <c r="M81" s="319"/>
      <c r="N81" s="319"/>
      <c r="O81" s="319"/>
      <c r="P81" s="319"/>
      <c r="Q81" s="319"/>
      <c r="R81" s="319"/>
      <c r="S81" s="319"/>
      <c r="T81" s="319"/>
    </row>
    <row r="82" spans="1:20" s="255" customFormat="1" ht="22.5">
      <c r="A82" s="800"/>
      <c r="B82" s="319"/>
      <c r="C82" s="319"/>
      <c r="D82" s="319"/>
      <c r="F82" s="683" t="str">
        <f>"4."&amp;mergeValue(A82)</f>
        <v>4.5</v>
      </c>
      <c r="G82" s="554" t="s">
        <v>571</v>
      </c>
      <c r="H82" s="680" t="s">
        <v>515</v>
      </c>
      <c r="I82" s="286"/>
      <c r="J82" s="468"/>
      <c r="K82" s="319"/>
      <c r="L82" s="319"/>
      <c r="M82" s="319"/>
      <c r="N82" s="319"/>
      <c r="O82" s="319"/>
      <c r="P82" s="319"/>
      <c r="Q82" s="319"/>
      <c r="R82" s="319"/>
      <c r="S82" s="319"/>
      <c r="T82" s="319"/>
    </row>
    <row r="83" spans="1:20" s="255" customFormat="1" ht="18.75">
      <c r="A83" s="800"/>
      <c r="B83" s="800">
        <v>1</v>
      </c>
      <c r="C83" s="672"/>
      <c r="D83" s="672"/>
      <c r="F83" s="683" t="str">
        <f>"4."&amp;mergeValue(A83) &amp;"."&amp;mergeValue(B83)</f>
        <v>4.5.1</v>
      </c>
      <c r="G83" s="461" t="s">
        <v>675</v>
      </c>
      <c r="H83" s="674" t="str">
        <f>IF(region_name="","",region_name)</f>
        <v>Ханты-Мансийский автономный округ</v>
      </c>
      <c r="I83" s="286" t="s">
        <v>574</v>
      </c>
      <c r="J83" s="468"/>
      <c r="K83" s="319"/>
      <c r="L83" s="319"/>
      <c r="M83" s="319"/>
      <c r="N83" s="319"/>
      <c r="O83" s="319"/>
      <c r="P83" s="319"/>
      <c r="Q83" s="319"/>
      <c r="R83" s="319"/>
      <c r="S83" s="319"/>
      <c r="T83" s="319"/>
    </row>
    <row r="84" spans="1:20" s="255" customFormat="1" ht="22.5">
      <c r="A84" s="800"/>
      <c r="B84" s="800"/>
      <c r="C84" s="800">
        <v>1</v>
      </c>
      <c r="D84" s="672"/>
      <c r="F84" s="683" t="str">
        <f>"4."&amp;mergeValue(A84) &amp;"."&amp;mergeValue(B84)&amp;"."&amp;mergeValue(C84)</f>
        <v>4.5.1.1</v>
      </c>
      <c r="G84" s="476" t="s">
        <v>572</v>
      </c>
      <c r="H84" s="674" t="str">
        <f>IF(Территории!H13="","","" &amp; Территории!H13 &amp; "")</f>
        <v>Белоярский муниципальный район</v>
      </c>
      <c r="I84" s="286" t="s">
        <v>575</v>
      </c>
      <c r="J84" s="468"/>
      <c r="K84" s="319"/>
      <c r="L84" s="319"/>
      <c r="M84" s="319"/>
      <c r="N84" s="319"/>
      <c r="O84" s="319"/>
      <c r="P84" s="319"/>
      <c r="Q84" s="319"/>
      <c r="R84" s="319"/>
      <c r="S84" s="319"/>
      <c r="T84" s="319"/>
    </row>
    <row r="85" spans="1:20" s="255" customFormat="1" ht="56.25">
      <c r="A85" s="800"/>
      <c r="B85" s="800"/>
      <c r="C85" s="800"/>
      <c r="D85" s="672">
        <v>1</v>
      </c>
      <c r="F85" s="683" t="str">
        <f>"4."&amp;mergeValue(A85) &amp;"."&amp;mergeValue(B85)&amp;"."&amp;mergeValue(C85)&amp;"."&amp;mergeValue(D85)</f>
        <v>4.5.1.1.1</v>
      </c>
      <c r="G85" s="557" t="s">
        <v>573</v>
      </c>
      <c r="H85" s="674" t="str">
        <f>IF(Территории!R14="","","" &amp; Территории!R14 &amp; "")</f>
        <v>Белоярский (71811151)</v>
      </c>
      <c r="I85" s="673" t="s">
        <v>674</v>
      </c>
      <c r="J85" s="468"/>
      <c r="K85" s="319"/>
      <c r="L85" s="319"/>
      <c r="M85" s="319"/>
      <c r="N85" s="319"/>
      <c r="O85" s="319"/>
      <c r="P85" s="319"/>
      <c r="Q85" s="319"/>
      <c r="R85" s="319"/>
      <c r="S85" s="319"/>
      <c r="T85" s="319"/>
    </row>
    <row r="86" spans="1:20" s="255" customFormat="1" ht="22.5">
      <c r="A86" s="800"/>
      <c r="B86" s="319">
        <v>2</v>
      </c>
      <c r="C86" s="319"/>
      <c r="D86" s="319"/>
      <c r="F86" s="683" t="str">
        <f>"4."&amp;mergeValue(A86)</f>
        <v>4.5</v>
      </c>
      <c r="G86" s="554" t="s">
        <v>571</v>
      </c>
      <c r="H86" s="680" t="s">
        <v>515</v>
      </c>
      <c r="I86" s="286"/>
      <c r="J86" s="468"/>
      <c r="K86" s="319"/>
      <c r="L86" s="319"/>
      <c r="M86" s="319"/>
      <c r="N86" s="319"/>
      <c r="O86" s="319"/>
      <c r="P86" s="319"/>
      <c r="Q86" s="319"/>
      <c r="R86" s="319"/>
      <c r="S86" s="319"/>
      <c r="T86" s="319"/>
    </row>
    <row r="87" spans="1:20" s="255" customFormat="1" ht="18.75">
      <c r="A87" s="800"/>
      <c r="B87" s="800">
        <v>2</v>
      </c>
      <c r="C87" s="672"/>
      <c r="D87" s="672"/>
      <c r="F87" s="683" t="str">
        <f>"4."&amp;mergeValue(A87) &amp;"."&amp;mergeValue(B87)</f>
        <v>4.5.2</v>
      </c>
      <c r="G87" s="461" t="s">
        <v>675</v>
      </c>
      <c r="H87" s="674" t="str">
        <f>IF(region_name="","",region_name)</f>
        <v>Ханты-Мансийский автономный округ</v>
      </c>
      <c r="I87" s="286" t="s">
        <v>574</v>
      </c>
      <c r="J87" s="468"/>
      <c r="K87" s="319"/>
      <c r="L87" s="319"/>
      <c r="M87" s="319"/>
      <c r="N87" s="319"/>
      <c r="O87" s="319"/>
      <c r="P87" s="319"/>
      <c r="Q87" s="319"/>
      <c r="R87" s="319"/>
      <c r="S87" s="319"/>
      <c r="T87" s="319"/>
    </row>
    <row r="88" spans="1:20" s="255" customFormat="1" ht="22.5">
      <c r="A88" s="800"/>
      <c r="B88" s="800"/>
      <c r="C88" s="800">
        <v>1</v>
      </c>
      <c r="D88" s="672"/>
      <c r="F88" s="683" t="str">
        <f>"4."&amp;mergeValue(A88) &amp;"."&amp;mergeValue(B88)&amp;"."&amp;mergeValue(C88)</f>
        <v>4.5.2.1</v>
      </c>
      <c r="G88" s="476" t="s">
        <v>572</v>
      </c>
      <c r="H88" s="674" t="str">
        <f>IF(Территории!H16="","","" &amp; Территории!H16 &amp; "")</f>
        <v>Белоярский муниципальный район</v>
      </c>
      <c r="I88" s="286" t="s">
        <v>575</v>
      </c>
      <c r="J88" s="468"/>
      <c r="K88" s="319"/>
      <c r="L88" s="319"/>
      <c r="M88" s="319"/>
      <c r="N88" s="319"/>
      <c r="O88" s="319"/>
      <c r="P88" s="319"/>
      <c r="Q88" s="319"/>
      <c r="R88" s="319"/>
      <c r="S88" s="319"/>
      <c r="T88" s="319"/>
    </row>
    <row r="89" spans="1:20" s="255" customFormat="1" ht="56.25">
      <c r="A89" s="800"/>
      <c r="B89" s="800"/>
      <c r="C89" s="800"/>
      <c r="D89" s="672">
        <v>1</v>
      </c>
      <c r="F89" s="683" t="str">
        <f>"4."&amp;mergeValue(A89) &amp;"."&amp;mergeValue(B89)&amp;"."&amp;mergeValue(C89)&amp;"."&amp;mergeValue(D89)</f>
        <v>4.5.2.1.1</v>
      </c>
      <c r="G89" s="557" t="s">
        <v>573</v>
      </c>
      <c r="H89" s="674" t="str">
        <f>IF(Территории!R17="","","" &amp; Территории!R17 &amp; "")</f>
        <v>Казым (71811410)</v>
      </c>
      <c r="I89" s="673" t="s">
        <v>674</v>
      </c>
      <c r="J89" s="468"/>
      <c r="K89" s="319"/>
      <c r="L89" s="319"/>
      <c r="M89" s="319"/>
      <c r="N89" s="319"/>
      <c r="O89" s="319"/>
      <c r="P89" s="319"/>
      <c r="Q89" s="319"/>
      <c r="R89" s="319"/>
      <c r="S89" s="319"/>
      <c r="T89" s="319"/>
    </row>
    <row r="90" spans="1:20" s="255" customFormat="1" ht="22.5">
      <c r="A90" s="800"/>
      <c r="B90" s="319">
        <v>3</v>
      </c>
      <c r="C90" s="319"/>
      <c r="D90" s="319"/>
      <c r="F90" s="683" t="str">
        <f>"4."&amp;mergeValue(A90)</f>
        <v>4.5</v>
      </c>
      <c r="G90" s="554" t="s">
        <v>571</v>
      </c>
      <c r="H90" s="680" t="s">
        <v>515</v>
      </c>
      <c r="I90" s="286"/>
      <c r="J90" s="468"/>
      <c r="K90" s="319"/>
      <c r="L90" s="319"/>
      <c r="M90" s="319"/>
      <c r="N90" s="319"/>
      <c r="O90" s="319"/>
      <c r="P90" s="319"/>
      <c r="Q90" s="319"/>
      <c r="R90" s="319"/>
      <c r="S90" s="319"/>
      <c r="T90" s="319"/>
    </row>
    <row r="91" spans="1:20" s="255" customFormat="1" ht="18.75">
      <c r="A91" s="800"/>
      <c r="B91" s="800">
        <v>2</v>
      </c>
      <c r="C91" s="672"/>
      <c r="D91" s="672"/>
      <c r="F91" s="683" t="str">
        <f>"4."&amp;mergeValue(A91) &amp;"."&amp;mergeValue(B91)</f>
        <v>4.5.2</v>
      </c>
      <c r="G91" s="461" t="s">
        <v>675</v>
      </c>
      <c r="H91" s="674" t="str">
        <f>IF(region_name="","",region_name)</f>
        <v>Ханты-Мансийский автономный округ</v>
      </c>
      <c r="I91" s="286" t="s">
        <v>574</v>
      </c>
      <c r="J91" s="468"/>
      <c r="K91" s="319"/>
      <c r="L91" s="319"/>
      <c r="M91" s="319"/>
      <c r="N91" s="319"/>
      <c r="O91" s="319"/>
      <c r="P91" s="319"/>
      <c r="Q91" s="319"/>
      <c r="R91" s="319"/>
      <c r="S91" s="319"/>
      <c r="T91" s="319"/>
    </row>
    <row r="92" spans="1:20" s="255" customFormat="1" ht="22.5">
      <c r="A92" s="800"/>
      <c r="B92" s="800"/>
      <c r="C92" s="800">
        <v>1</v>
      </c>
      <c r="D92" s="672"/>
      <c r="F92" s="683" t="str">
        <f>"4."&amp;mergeValue(A92) &amp;"."&amp;mergeValue(B92)&amp;"."&amp;mergeValue(C92)</f>
        <v>4.5.2.1</v>
      </c>
      <c r="G92" s="476" t="s">
        <v>572</v>
      </c>
      <c r="H92" s="674" t="str">
        <f>IF(Территории!H19="","","" &amp; Территории!H19 &amp; "")</f>
        <v>Белоярский муниципальный район</v>
      </c>
      <c r="I92" s="286" t="s">
        <v>575</v>
      </c>
      <c r="J92" s="468"/>
      <c r="K92" s="319"/>
      <c r="L92" s="319"/>
      <c r="M92" s="319"/>
      <c r="N92" s="319"/>
      <c r="O92" s="319"/>
      <c r="P92" s="319"/>
      <c r="Q92" s="319"/>
      <c r="R92" s="319"/>
      <c r="S92" s="319"/>
      <c r="T92" s="319"/>
    </row>
    <row r="93" spans="1:20" s="255" customFormat="1" ht="56.25">
      <c r="A93" s="800"/>
      <c r="B93" s="800"/>
      <c r="C93" s="800"/>
      <c r="D93" s="672">
        <v>1</v>
      </c>
      <c r="F93" s="683" t="str">
        <f>"4."&amp;mergeValue(A93) &amp;"."&amp;mergeValue(B93)&amp;"."&amp;mergeValue(C93)&amp;"."&amp;mergeValue(D93)</f>
        <v>4.5.2.1.1</v>
      </c>
      <c r="G93" s="557" t="s">
        <v>573</v>
      </c>
      <c r="H93" s="674" t="str">
        <f>IF(Территории!R20="","","" &amp; Территории!R20 &amp; "")</f>
        <v>Полноват (71811415)</v>
      </c>
      <c r="I93" s="673" t="s">
        <v>674</v>
      </c>
      <c r="J93" s="468"/>
      <c r="K93" s="319"/>
      <c r="L93" s="319"/>
      <c r="M93" s="319"/>
      <c r="N93" s="319"/>
      <c r="O93" s="319"/>
      <c r="P93" s="319"/>
      <c r="Q93" s="319"/>
      <c r="R93" s="319"/>
      <c r="S93" s="319"/>
      <c r="T93" s="319"/>
    </row>
    <row r="94" spans="1:20" s="255" customFormat="1" ht="22.5">
      <c r="A94" s="800"/>
      <c r="B94" s="319">
        <v>3</v>
      </c>
      <c r="C94" s="319"/>
      <c r="D94" s="319"/>
      <c r="F94" s="683" t="str">
        <f>"4."&amp;mergeValue(A94)</f>
        <v>4.5</v>
      </c>
      <c r="G94" s="554" t="s">
        <v>571</v>
      </c>
      <c r="H94" s="680" t="s">
        <v>515</v>
      </c>
      <c r="I94" s="286"/>
      <c r="J94" s="468"/>
      <c r="K94" s="319"/>
      <c r="L94" s="319"/>
      <c r="M94" s="319"/>
      <c r="N94" s="319"/>
      <c r="O94" s="319"/>
      <c r="P94" s="319"/>
      <c r="Q94" s="319"/>
      <c r="R94" s="319"/>
      <c r="S94" s="319"/>
      <c r="T94" s="319"/>
    </row>
    <row r="95" spans="1:20" s="255" customFormat="1" ht="18.75">
      <c r="A95" s="800"/>
      <c r="B95" s="800">
        <v>2</v>
      </c>
      <c r="C95" s="672"/>
      <c r="D95" s="672"/>
      <c r="F95" s="683" t="str">
        <f>"4."&amp;mergeValue(A95) &amp;"."&amp;mergeValue(B95)</f>
        <v>4.5.2</v>
      </c>
      <c r="G95" s="461" t="s">
        <v>675</v>
      </c>
      <c r="H95" s="674" t="str">
        <f>IF(region_name="","",region_name)</f>
        <v>Ханты-Мансийский автономный округ</v>
      </c>
      <c r="I95" s="286" t="s">
        <v>574</v>
      </c>
      <c r="J95" s="468"/>
      <c r="K95" s="319"/>
      <c r="L95" s="319"/>
      <c r="M95" s="319"/>
      <c r="N95" s="319"/>
      <c r="O95" s="319"/>
      <c r="P95" s="319"/>
      <c r="Q95" s="319"/>
      <c r="R95" s="319"/>
      <c r="S95" s="319"/>
      <c r="T95" s="319"/>
    </row>
    <row r="96" spans="1:20" s="255" customFormat="1" ht="22.5">
      <c r="A96" s="800"/>
      <c r="B96" s="800"/>
      <c r="C96" s="800">
        <v>1</v>
      </c>
      <c r="D96" s="672"/>
      <c r="F96" s="683" t="str">
        <f>"4."&amp;mergeValue(A96) &amp;"."&amp;mergeValue(B96)&amp;"."&amp;mergeValue(C96)</f>
        <v>4.5.2.1</v>
      </c>
      <c r="G96" s="476" t="s">
        <v>572</v>
      </c>
      <c r="H96" s="674" t="str">
        <f>IF(Территории!H22="","","" &amp; Территории!H22 &amp; "")</f>
        <v>Белоярский муниципальный район</v>
      </c>
      <c r="I96" s="286" t="s">
        <v>575</v>
      </c>
      <c r="J96" s="468"/>
      <c r="K96" s="319"/>
      <c r="L96" s="319"/>
      <c r="M96" s="319"/>
      <c r="N96" s="319"/>
      <c r="O96" s="319"/>
      <c r="P96" s="319"/>
      <c r="Q96" s="319"/>
      <c r="R96" s="319"/>
      <c r="S96" s="319"/>
      <c r="T96" s="319"/>
    </row>
    <row r="97" spans="1:20" s="255" customFormat="1" ht="56.25">
      <c r="A97" s="800"/>
      <c r="B97" s="800"/>
      <c r="C97" s="800"/>
      <c r="D97" s="672">
        <v>1</v>
      </c>
      <c r="F97" s="683" t="str">
        <f>"4."&amp;mergeValue(A97) &amp;"."&amp;mergeValue(B97)&amp;"."&amp;mergeValue(C97)&amp;"."&amp;mergeValue(D97)</f>
        <v>4.5.2.1.1</v>
      </c>
      <c r="G97" s="557" t="s">
        <v>573</v>
      </c>
      <c r="H97" s="674" t="str">
        <f>IF(Территории!R23="","","" &amp; Территории!R23 &amp; "")</f>
        <v>Сорум (71811420)</v>
      </c>
      <c r="I97" s="673" t="s">
        <v>674</v>
      </c>
      <c r="J97" s="468"/>
      <c r="K97" s="319"/>
      <c r="L97" s="319"/>
      <c r="M97" s="319"/>
      <c r="N97" s="319"/>
      <c r="O97" s="319"/>
      <c r="P97" s="319"/>
      <c r="Q97" s="319"/>
      <c r="R97" s="319"/>
      <c r="S97" s="319"/>
      <c r="T97" s="319"/>
    </row>
    <row r="98" spans="1:20" s="463" customFormat="1" ht="3" customHeight="1">
      <c r="A98" s="465"/>
      <c r="B98" s="465"/>
      <c r="C98" s="465"/>
      <c r="D98" s="465"/>
      <c r="F98" s="462"/>
      <c r="G98" s="555"/>
      <c r="H98" s="556"/>
      <c r="I98" s="343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</row>
    <row r="99" spans="1:20" s="463" customFormat="1" ht="15" customHeight="1">
      <c r="A99" s="465"/>
      <c r="B99" s="465"/>
      <c r="C99" s="465"/>
      <c r="D99" s="465"/>
      <c r="F99" s="462"/>
      <c r="G99" s="795" t="s">
        <v>676</v>
      </c>
      <c r="H99" s="795"/>
      <c r="I99" s="343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</row>
  </sheetData>
  <sheetProtection password="FA9C" sheet="1" objects="1" scenarios="1" formatColumns="0" formatRows="0"/>
  <mergeCells count="49">
    <mergeCell ref="G99:H99"/>
    <mergeCell ref="A80:A97"/>
    <mergeCell ref="B83:B85"/>
    <mergeCell ref="C84:C85"/>
    <mergeCell ref="B87:B89"/>
    <mergeCell ref="C88:C89"/>
    <mergeCell ref="B91:B93"/>
    <mergeCell ref="C92:C93"/>
    <mergeCell ref="B95:B97"/>
    <mergeCell ref="C96:C97"/>
    <mergeCell ref="A62:A79"/>
    <mergeCell ref="B65:B67"/>
    <mergeCell ref="C66:C67"/>
    <mergeCell ref="B69:B71"/>
    <mergeCell ref="C70:C71"/>
    <mergeCell ref="B73:B75"/>
    <mergeCell ref="C74:C75"/>
    <mergeCell ref="B77:B79"/>
    <mergeCell ref="C78:C79"/>
    <mergeCell ref="A44:A61"/>
    <mergeCell ref="B47:B49"/>
    <mergeCell ref="C48:C49"/>
    <mergeCell ref="B51:B53"/>
    <mergeCell ref="C52:C53"/>
    <mergeCell ref="B55:B57"/>
    <mergeCell ref="C56:C57"/>
    <mergeCell ref="B59:B61"/>
    <mergeCell ref="C60:C61"/>
    <mergeCell ref="A26:A43"/>
    <mergeCell ref="B29:B31"/>
    <mergeCell ref="C30:C31"/>
    <mergeCell ref="B33:B35"/>
    <mergeCell ref="C34:C35"/>
    <mergeCell ref="B37:B39"/>
    <mergeCell ref="C38:C39"/>
    <mergeCell ref="B41:B43"/>
    <mergeCell ref="C42:C43"/>
    <mergeCell ref="F2:H2"/>
    <mergeCell ref="F4:H4"/>
    <mergeCell ref="I4:I5"/>
    <mergeCell ref="A8:A25"/>
    <mergeCell ref="B11:B13"/>
    <mergeCell ref="C12:C13"/>
    <mergeCell ref="B15:B17"/>
    <mergeCell ref="C16:C17"/>
    <mergeCell ref="B19:B21"/>
    <mergeCell ref="C20:C21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98:I99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69" t="s">
        <v>58</v>
      </c>
      <c r="E7" s="869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73" t="s">
        <v>59</v>
      </c>
      <c r="C2" s="873"/>
      <c r="D2" s="873"/>
      <c r="E2" s="597"/>
    </row>
    <row r="3" spans="2:5" ht="3" customHeight="1"/>
    <row r="4" spans="2:5" ht="21.75" customHeight="1" thickBot="1">
      <c r="B4" s="724" t="s">
        <v>1</v>
      </c>
      <c r="C4" s="724" t="s">
        <v>94</v>
      </c>
      <c r="D4" s="724" t="s">
        <v>75</v>
      </c>
    </row>
    <row r="5" spans="2:5" ht="12" thickTop="1"/>
  </sheetData>
  <sheetProtection algorithmName="SHA-512" hashValue="ONXbWOhu+pOPi9D9V+amh3wXGictaoBrKer6XB/iKBjfjpsqGBcu7asUbCDIUlsjuwrl8OSOtPuLkWKPAp+I4w==" saltValue="U1NEbaCcLud1Q1RI3VIOWA==" spinCount="100000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41"/>
  <sheetViews>
    <sheetView showGridLines="0" workbookViewId="0"/>
  </sheetViews>
  <sheetFormatPr defaultRowHeight="11.25"/>
  <sheetData>
    <row r="1" spans="1:1">
      <c r="A1" s="665">
        <f>IF('Форма 2.2 | Т-тех'!$O$22="",1,0)</f>
        <v>0</v>
      </c>
    </row>
    <row r="2" spans="1:1">
      <c r="A2" s="665">
        <f>IF('Форма 2.2 | Т-тех'!$R$23="",1,0)</f>
        <v>0</v>
      </c>
    </row>
    <row r="3" spans="1:1">
      <c r="A3" s="665">
        <f>IF('Форма 2.2 | Т-тех'!$T$23="",1,0)</f>
        <v>0</v>
      </c>
    </row>
    <row r="4" spans="1:1">
      <c r="A4" s="665">
        <f>IF('Форма 2.2 | Т-тех'!$S$23="",1,0)</f>
        <v>0</v>
      </c>
    </row>
    <row r="5" spans="1:1">
      <c r="A5" s="665">
        <f>IF('Форма 2.2 | Т-тех'!$U$23="",1,0)</f>
        <v>0</v>
      </c>
    </row>
    <row r="6" spans="1:1">
      <c r="A6" s="665">
        <f>IF('Форма 2.2 | Т-транс'!$O$22="",1,0)</f>
        <v>1</v>
      </c>
    </row>
    <row r="7" spans="1:1">
      <c r="A7" s="665">
        <f>IF('Форма 2.2 | Т-транс'!$R$23="",1,0)</f>
        <v>1</v>
      </c>
    </row>
    <row r="8" spans="1:1">
      <c r="A8" s="665">
        <f>IF('Форма 2.2 | Т-транс'!$T$23="",1,0)</f>
        <v>1</v>
      </c>
    </row>
    <row r="9" spans="1:1">
      <c r="A9" s="665">
        <f>IF('Форма 2.2 | Т-транс'!$S$23="",1,0)</f>
        <v>0</v>
      </c>
    </row>
    <row r="10" spans="1:1">
      <c r="A10" s="665">
        <f>IF('Форма 2.2 | Т-транс'!$U$23="",1,0)</f>
        <v>0</v>
      </c>
    </row>
    <row r="11" spans="1:1">
      <c r="A11" s="665">
        <f>IF('Форма 2.2 | Т-подвоз'!$O$22="",1,0)</f>
        <v>0</v>
      </c>
    </row>
    <row r="12" spans="1:1">
      <c r="A12" s="665">
        <f>IF('Форма 2.2 | Т-подвоз'!$R$23="",1,0)</f>
        <v>0</v>
      </c>
    </row>
    <row r="13" spans="1:1">
      <c r="A13" s="665">
        <f>IF('Форма 2.2 | Т-подвоз'!$T$23="",1,0)</f>
        <v>0</v>
      </c>
    </row>
    <row r="14" spans="1:1">
      <c r="A14" s="665">
        <f>IF('Форма 2.2 | Т-подвоз'!$S$23="",1,0)</f>
        <v>0</v>
      </c>
    </row>
    <row r="15" spans="1:1">
      <c r="A15" s="665">
        <f>IF('Форма 2.2 | Т-подвоз'!$U$23="",1,0)</f>
        <v>0</v>
      </c>
    </row>
    <row r="16" spans="1:1">
      <c r="A16" s="665">
        <f>IF('Форма 2.2 | Т-пит'!$O$22="",1,0)</f>
        <v>0</v>
      </c>
    </row>
    <row r="17" spans="1:1">
      <c r="A17" s="665">
        <f>IF('Форма 2.2 | Т-пит'!$R$23="",1,0)</f>
        <v>0</v>
      </c>
    </row>
    <row r="18" spans="1:1">
      <c r="A18" s="665">
        <f>IF('Форма 2.2 | Т-пит'!$T$23="",1,0)</f>
        <v>0</v>
      </c>
    </row>
    <row r="19" spans="1:1">
      <c r="A19" s="665">
        <f>IF('Форма 2.2 | Т-пит'!$S$23="",1,0)</f>
        <v>0</v>
      </c>
    </row>
    <row r="20" spans="1:1">
      <c r="A20" s="665">
        <f>IF('Форма 2.2 | Т-пит'!$U$23="",1,0)</f>
        <v>0</v>
      </c>
    </row>
    <row r="21" spans="1:1">
      <c r="A21" s="665">
        <f>IF('Форма 2.3 | Т-подкл(инд)'!$M$22="",1,0)</f>
        <v>1</v>
      </c>
    </row>
    <row r="22" spans="1:1">
      <c r="A22" s="665">
        <f>IF('Форма 2.3 | Т-подкл(инд)'!$Q$22="",1,0)</f>
        <v>1</v>
      </c>
    </row>
    <row r="23" spans="1:1">
      <c r="A23" s="665">
        <f>IF('Форма 2.3 | Т-подкл(инд)'!$AD$22="",1,0)</f>
        <v>1</v>
      </c>
    </row>
    <row r="24" spans="1:1">
      <c r="A24" s="665">
        <f>IF('Форма 2.3 | Т-подкл(инд)'!$AE$22="",1,0)</f>
        <v>1</v>
      </c>
    </row>
    <row r="25" spans="1:1">
      <c r="A25" s="665">
        <f>IF('Форма 2.3 | Т-подкл(инд)'!$AF$22="",1,0)</f>
        <v>1</v>
      </c>
    </row>
    <row r="26" spans="1:1">
      <c r="A26" s="665">
        <f>IF('Форма 2.3 | Т-подкл(инд)'!$AG$22="",1,0)</f>
        <v>1</v>
      </c>
    </row>
    <row r="27" spans="1:1">
      <c r="A27" s="665">
        <f>IF('Форма 2.3 | Т-подкл(инд)'!$AH$22="",1,0)</f>
        <v>1</v>
      </c>
    </row>
    <row r="28" spans="1:1">
      <c r="A28" s="665">
        <f>IF('Форма 2.3 | Т-подкл(инд)'!$AJ$22="",1,0)</f>
        <v>1</v>
      </c>
    </row>
    <row r="29" spans="1:1">
      <c r="A29" s="665">
        <f>IF('Форма 2.3 | Т-подкл(инд)'!$N$22="",1,0)</f>
        <v>0</v>
      </c>
    </row>
    <row r="30" spans="1:1">
      <c r="A30" s="665">
        <f>IF('Форма 2.3 | Т-подкл(инд)'!$R$22="",1,0)</f>
        <v>0</v>
      </c>
    </row>
    <row r="31" spans="1:1">
      <c r="A31" s="665">
        <f>IF('Форма 2.3 | Т-подкл(инд)'!$V$22="",1,0)</f>
        <v>0</v>
      </c>
    </row>
    <row r="32" spans="1:1">
      <c r="A32" s="665">
        <f>IF('Форма 2.3 | Т-подкл(инд)'!$Z$22="",1,0)</f>
        <v>0</v>
      </c>
    </row>
    <row r="33" spans="1:1">
      <c r="A33" s="665">
        <f>IF('Форма 2.3 | Т-подкл(инд)'!$AI$22="",1,0)</f>
        <v>0</v>
      </c>
    </row>
    <row r="34" spans="1:1">
      <c r="A34" s="665">
        <f>IF('Форма 2.3 | Т-подкл(инд)'!$AK$22="",1,0)</f>
        <v>0</v>
      </c>
    </row>
    <row r="35" spans="1:1">
      <c r="A35" s="665">
        <f>IF('Форма 2.3 | Т-подкл'!$P$22="",1,0)</f>
        <v>1</v>
      </c>
    </row>
    <row r="36" spans="1:1">
      <c r="A36" s="665">
        <f>IF('Форма 2.3 | Т-подкл'!$AC$22="",1,0)</f>
        <v>1</v>
      </c>
    </row>
    <row r="37" spans="1:1">
      <c r="A37" s="665">
        <f>IF('Форма 2.3 | Т-подкл'!$AD$22="",1,0)</f>
        <v>1</v>
      </c>
    </row>
    <row r="38" spans="1:1">
      <c r="A38" s="665">
        <f>IF('Форма 2.3 | Т-подкл'!$AE$22="",1,0)</f>
        <v>1</v>
      </c>
    </row>
    <row r="39" spans="1:1">
      <c r="A39" s="665">
        <f>IF('Форма 2.3 | Т-подкл'!$AF$22="",1,0)</f>
        <v>1</v>
      </c>
    </row>
    <row r="40" spans="1:1">
      <c r="A40" s="665">
        <f>IF('Форма 2.3 | Т-подкл'!$AG$22="",1,0)</f>
        <v>1</v>
      </c>
    </row>
    <row r="41" spans="1:1">
      <c r="A41" s="665">
        <f>IF('Форма 2.3 | Т-подкл'!$AI$22="",1,0)</f>
        <v>1</v>
      </c>
    </row>
    <row r="42" spans="1:1">
      <c r="A42" s="665">
        <f>IF('Форма 2.3 | Т-подкл'!$Q$22="",1,0)</f>
        <v>0</v>
      </c>
    </row>
    <row r="43" spans="1:1">
      <c r="A43" s="665">
        <f>IF('Форма 2.3 | Т-подкл'!$U$22="",1,0)</f>
        <v>0</v>
      </c>
    </row>
    <row r="44" spans="1:1">
      <c r="A44" s="665">
        <f>IF('Форма 2.3 | Т-подкл'!$Y$22="",1,0)</f>
        <v>0</v>
      </c>
    </row>
    <row r="45" spans="1:1">
      <c r="A45" s="665">
        <f>IF('Форма 2.3 | Т-подкл'!$AH$22="",1,0)</f>
        <v>0</v>
      </c>
    </row>
    <row r="46" spans="1:1">
      <c r="A46" s="665">
        <f>IF('Форма 2.3 | Т-подкл'!$AJ$22="",1,0)</f>
        <v>0</v>
      </c>
    </row>
    <row r="47" spans="1:1">
      <c r="A47" s="665">
        <f>IF('Форма 2.11'!$E$12="",1,0)</f>
        <v>0</v>
      </c>
    </row>
    <row r="48" spans="1:1">
      <c r="A48" s="665">
        <f>IF('Форма 2.11'!$F$12="",1,0)</f>
        <v>0</v>
      </c>
    </row>
    <row r="49" spans="1:1">
      <c r="A49" s="665">
        <f>IF('Форма 2.12'!$G$11="",1,0)</f>
        <v>0</v>
      </c>
    </row>
    <row r="50" spans="1:1">
      <c r="A50" s="665">
        <f>IF('Форма 2.12'!$G$12="",1,0)</f>
        <v>0</v>
      </c>
    </row>
    <row r="51" spans="1:1">
      <c r="A51" s="665">
        <f>IF('Форма 2.12'!$H$12="",1,0)</f>
        <v>0</v>
      </c>
    </row>
    <row r="52" spans="1:1">
      <c r="A52" s="665">
        <f>IF('Форма 2.12'!$H$13="",1,0)</f>
        <v>0</v>
      </c>
    </row>
    <row r="53" spans="1:1">
      <c r="A53" s="665">
        <f>IF('Форма 2.12'!$E$15="",1,0)</f>
        <v>0</v>
      </c>
    </row>
    <row r="54" spans="1:1">
      <c r="A54" s="665">
        <f>IF('Форма 2.12'!$H$15="",1,0)</f>
        <v>0</v>
      </c>
    </row>
    <row r="55" spans="1:1">
      <c r="A55" s="665">
        <f>IF('Форма 2.12'!$G$18="",1,0)</f>
        <v>0</v>
      </c>
    </row>
    <row r="56" spans="1:1">
      <c r="A56" s="665">
        <f>IF('Форма 2.12'!$G$22="",1,0)</f>
        <v>0</v>
      </c>
    </row>
    <row r="57" spans="1:1">
      <c r="A57" s="665">
        <f>IF('Форма 2.12'!$G$26="",1,0)</f>
        <v>0</v>
      </c>
    </row>
    <row r="58" spans="1:1">
      <c r="A58" s="665">
        <f>IF('Форма 2.12'!$E$34="",1,0)</f>
        <v>0</v>
      </c>
    </row>
    <row r="59" spans="1:1">
      <c r="A59" s="665">
        <f>IF('Форма 2.12'!$H$34="",1,0)</f>
        <v>0</v>
      </c>
    </row>
    <row r="60" spans="1:1">
      <c r="A60" s="665">
        <f>IF('Форма 2.12'!$G$30="",1,0)</f>
        <v>0</v>
      </c>
    </row>
    <row r="61" spans="1:1">
      <c r="A61" s="665">
        <f>IF('Форма 1.0.2'!$E$12="",1,0)</f>
        <v>1</v>
      </c>
    </row>
    <row r="62" spans="1:1">
      <c r="A62" s="665">
        <f>IF('Форма 1.0.2'!$F$12="",1,0)</f>
        <v>1</v>
      </c>
    </row>
    <row r="63" spans="1:1">
      <c r="A63" s="665">
        <f>IF('Форма 1.0.2'!$G$12="",1,0)</f>
        <v>1</v>
      </c>
    </row>
    <row r="64" spans="1:1">
      <c r="A64" s="665">
        <f>IF('Форма 1.0.2'!$H$12="",1,0)</f>
        <v>1</v>
      </c>
    </row>
    <row r="65" spans="1:1">
      <c r="A65" s="665">
        <f>IF('Форма 1.0.2'!$I$12="",1,0)</f>
        <v>1</v>
      </c>
    </row>
    <row r="66" spans="1:1">
      <c r="A66" s="665">
        <f>IF('Форма 1.0.2'!$J$12="",1,0)</f>
        <v>1</v>
      </c>
    </row>
    <row r="67" spans="1:1">
      <c r="A67" s="665">
        <f>IF('Сведения об изменении'!$E$12="",1,0)</f>
        <v>1</v>
      </c>
    </row>
    <row r="68" spans="1:1">
      <c r="A68" s="667">
        <f>IF(Территории!$E$12="",1,0)</f>
        <v>0</v>
      </c>
    </row>
    <row r="69" spans="1:1">
      <c r="A69" s="667">
        <f>IF(Территории!$E$15="",1,0)</f>
        <v>0</v>
      </c>
    </row>
    <row r="70" spans="1:1">
      <c r="A70" s="667">
        <f>IF(Территории!$E$18="",1,0)</f>
        <v>0</v>
      </c>
    </row>
    <row r="71" spans="1:1">
      <c r="A71" s="667">
        <f>IF(Территории!$E$21="",1,0)</f>
        <v>0</v>
      </c>
    </row>
    <row r="72" spans="1:1">
      <c r="A72" s="667">
        <f>IF('Перечень тарифов'!$E$21="",1,0)</f>
        <v>0</v>
      </c>
    </row>
    <row r="73" spans="1:1">
      <c r="A73" s="667">
        <f>IF('Перечень тарифов'!$F$21="",1,0)</f>
        <v>0</v>
      </c>
    </row>
    <row r="74" spans="1:1">
      <c r="A74" s="667">
        <f>IF('Перечень тарифов'!$K$21="",1,0)</f>
        <v>0</v>
      </c>
    </row>
    <row r="75" spans="1:1">
      <c r="A75" s="667">
        <f>IF('Перечень тарифов'!$O$21="",1,0)</f>
        <v>0</v>
      </c>
    </row>
    <row r="76" spans="1:1">
      <c r="A76" s="667">
        <f>IF('Перечень тарифов'!$E$31="",1,0)</f>
        <v>0</v>
      </c>
    </row>
    <row r="77" spans="1:1">
      <c r="A77" s="667">
        <f>IF('Перечень тарифов'!$F$31="",1,0)</f>
        <v>0</v>
      </c>
    </row>
    <row r="78" spans="1:1">
      <c r="A78" s="667">
        <f>IF('Перечень тарифов'!$G$31="",1,0)</f>
        <v>0</v>
      </c>
    </row>
    <row r="79" spans="1:1">
      <c r="A79" s="667">
        <f>IF('Перечень тарифов'!$K$31="",1,0)</f>
        <v>0</v>
      </c>
    </row>
    <row r="80" spans="1:1">
      <c r="A80" s="667">
        <f>IF('Перечень тарифов'!$O$31="",1,0)</f>
        <v>0</v>
      </c>
    </row>
    <row r="81" spans="1:1">
      <c r="A81" s="667">
        <f>IF('Перечень тарифов'!$E$35="",1,0)</f>
        <v>0</v>
      </c>
    </row>
    <row r="82" spans="1:1">
      <c r="A82" s="667">
        <f>IF('Перечень тарифов'!$F$35="",1,0)</f>
        <v>0</v>
      </c>
    </row>
    <row r="83" spans="1:1">
      <c r="A83" s="667">
        <f>IF('Перечень тарифов'!$G$35="",1,0)</f>
        <v>0</v>
      </c>
    </row>
    <row r="84" spans="1:1">
      <c r="A84" s="667">
        <f>IF('Перечень тарифов'!$K$35="",1,0)</f>
        <v>0</v>
      </c>
    </row>
    <row r="85" spans="1:1">
      <c r="A85" s="667">
        <f>IF('Перечень тарифов'!$O$35="",1,0)</f>
        <v>0</v>
      </c>
    </row>
    <row r="86" spans="1:1">
      <c r="A86" s="667">
        <f>IF('Перечень тарифов'!$G$21="",1,0)</f>
        <v>0</v>
      </c>
    </row>
    <row r="87" spans="1:1">
      <c r="A87" s="667">
        <f>IF('Перечень тарифов'!$J$21="",1,0)</f>
        <v>0</v>
      </c>
    </row>
    <row r="88" spans="1:1">
      <c r="A88" s="667">
        <f>IF('Перечень тарифов'!$K$24="",1,0)</f>
        <v>0</v>
      </c>
    </row>
    <row r="89" spans="1:1">
      <c r="A89" s="667">
        <f>IF('Перечень тарифов'!$O$24="",1,0)</f>
        <v>0</v>
      </c>
    </row>
    <row r="90" spans="1:1">
      <c r="A90" s="667">
        <f>IF('Перечень тарифов'!$J$24="",1,0)</f>
        <v>0</v>
      </c>
    </row>
    <row r="91" spans="1:1">
      <c r="A91" s="667">
        <f>IF('Перечень тарифов'!$J$27="",1,0)</f>
        <v>0</v>
      </c>
    </row>
    <row r="92" spans="1:1">
      <c r="A92" s="667">
        <f>IF('Перечень тарифов'!$K$27="",1,0)</f>
        <v>0</v>
      </c>
    </row>
    <row r="93" spans="1:1">
      <c r="A93" s="667">
        <f>IF('Перечень тарифов'!$O$27="",1,0)</f>
        <v>0</v>
      </c>
    </row>
    <row r="94" spans="1:1">
      <c r="A94" s="667">
        <f>IF('Форма 2.2 | Т-пит'!$O$23="",1,0)</f>
        <v>0</v>
      </c>
    </row>
    <row r="95" spans="1:1">
      <c r="A95" s="667">
        <f>IF('Форма 2.2 | Т-пит'!$O$36="",1,0)</f>
        <v>0</v>
      </c>
    </row>
    <row r="96" spans="1:1">
      <c r="A96" s="667">
        <f>IF('Форма 2.2 | Т-пит'!$O$37="",1,0)</f>
        <v>0</v>
      </c>
    </row>
    <row r="97" spans="1:1">
      <c r="A97" s="667">
        <f>IF('Форма 2.2 | Т-пит'!$R$37="",1,0)</f>
        <v>0</v>
      </c>
    </row>
    <row r="98" spans="1:1">
      <c r="A98" s="667">
        <f>IF('Форма 2.2 | Т-пит'!$T$37="",1,0)</f>
        <v>0</v>
      </c>
    </row>
    <row r="99" spans="1:1">
      <c r="A99" s="667">
        <f>IF('Форма 2.2 | Т-пит'!$S$37="",1,0)</f>
        <v>0</v>
      </c>
    </row>
    <row r="100" spans="1:1">
      <c r="A100" s="667">
        <f>IF('Форма 2.2 | Т-пит'!$U$37="",1,0)</f>
        <v>0</v>
      </c>
    </row>
    <row r="101" spans="1:1">
      <c r="A101" s="667">
        <f>IF('Форма 2.2 | Т-пит'!$O$50="",1,0)</f>
        <v>0</v>
      </c>
    </row>
    <row r="102" spans="1:1">
      <c r="A102" s="667">
        <f>IF('Форма 2.2 | Т-пит'!$O$51="",1,0)</f>
        <v>0</v>
      </c>
    </row>
    <row r="103" spans="1:1">
      <c r="A103" s="667">
        <f>IF('Форма 2.2 | Т-пит'!$R$51="",1,0)</f>
        <v>0</v>
      </c>
    </row>
    <row r="104" spans="1:1">
      <c r="A104" s="667">
        <f>IF('Форма 2.2 | Т-пит'!$T$51="",1,0)</f>
        <v>0</v>
      </c>
    </row>
    <row r="105" spans="1:1">
      <c r="A105" s="667">
        <f>IF('Форма 2.2 | Т-пит'!$S$51="",1,0)</f>
        <v>0</v>
      </c>
    </row>
    <row r="106" spans="1:1">
      <c r="A106" s="667">
        <f>IF('Форма 2.2 | Т-пит'!$U$51="",1,0)</f>
        <v>0</v>
      </c>
    </row>
    <row r="107" spans="1:1">
      <c r="A107" s="667">
        <f>IF('Форма 2.2 | Т-тех'!$O$23="",1,0)</f>
        <v>0</v>
      </c>
    </row>
    <row r="108" spans="1:1">
      <c r="A108" s="667">
        <f>IF('Форма 2.2 | Т-подвоз'!$O$23="",1,0)</f>
        <v>0</v>
      </c>
    </row>
    <row r="109" spans="1:1">
      <c r="A109" s="703">
        <f>IF('Форма 2.2 | Т-подвоз'!$O$26="",1,0)</f>
        <v>0</v>
      </c>
    </row>
    <row r="110" spans="1:1">
      <c r="A110" s="703">
        <f>IF('Форма 2.2 | Т-подвоз'!$O$27="",1,0)</f>
        <v>0</v>
      </c>
    </row>
    <row r="111" spans="1:1">
      <c r="A111" s="703">
        <f>IF('Форма 2.2 | Т-подвоз'!$R$27="",1,0)</f>
        <v>0</v>
      </c>
    </row>
    <row r="112" spans="1:1">
      <c r="A112" s="703">
        <f>IF('Форма 2.2 | Т-подвоз'!$T$27="",1,0)</f>
        <v>0</v>
      </c>
    </row>
    <row r="113" spans="1:1">
      <c r="A113" s="703">
        <f>IF('Форма 2.2 | Т-подвоз'!$S$27="",1,0)</f>
        <v>0</v>
      </c>
    </row>
    <row r="114" spans="1:1">
      <c r="A114" s="703">
        <f>IF('Форма 2.2 | Т-подвоз'!$U$27="",1,0)</f>
        <v>0</v>
      </c>
    </row>
    <row r="115" spans="1:1">
      <c r="A115" s="703">
        <f>IF('Форма 2.2 | Т-пит'!$O$26="",1,0)</f>
        <v>0</v>
      </c>
    </row>
    <row r="116" spans="1:1">
      <c r="A116" s="703">
        <f>IF('Форма 2.2 | Т-пит'!$O$27="",1,0)</f>
        <v>0</v>
      </c>
    </row>
    <row r="117" spans="1:1">
      <c r="A117" s="703">
        <f>IF('Форма 2.2 | Т-пит'!$R$27="",1,0)</f>
        <v>0</v>
      </c>
    </row>
    <row r="118" spans="1:1">
      <c r="A118" s="703">
        <f>IF('Форма 2.2 | Т-пит'!$T$27="",1,0)</f>
        <v>0</v>
      </c>
    </row>
    <row r="119" spans="1:1">
      <c r="A119" s="703">
        <f>IF('Форма 2.2 | Т-пит'!$S$27="",1,0)</f>
        <v>0</v>
      </c>
    </row>
    <row r="120" spans="1:1">
      <c r="A120" s="703">
        <f>IF('Форма 2.2 | Т-пит'!$U$27="",1,0)</f>
        <v>0</v>
      </c>
    </row>
    <row r="121" spans="1:1">
      <c r="A121" s="703">
        <f>IF('Форма 2.2 | Т-пит'!$O$40="",1,0)</f>
        <v>0</v>
      </c>
    </row>
    <row r="122" spans="1:1">
      <c r="A122" s="703">
        <f>IF('Форма 2.2 | Т-пит'!$O$41="",1,0)</f>
        <v>0</v>
      </c>
    </row>
    <row r="123" spans="1:1">
      <c r="A123" s="703">
        <f>IF('Форма 2.2 | Т-пит'!$R$41="",1,0)</f>
        <v>0</v>
      </c>
    </row>
    <row r="124" spans="1:1">
      <c r="A124" s="703">
        <f>IF('Форма 2.2 | Т-пит'!$T$41="",1,0)</f>
        <v>0</v>
      </c>
    </row>
    <row r="125" spans="1:1">
      <c r="A125" s="703">
        <f>IF('Форма 2.2 | Т-пит'!$S$41="",1,0)</f>
        <v>0</v>
      </c>
    </row>
    <row r="126" spans="1:1">
      <c r="A126" s="703">
        <f>IF('Форма 2.2 | Т-пит'!$U$41="",1,0)</f>
        <v>0</v>
      </c>
    </row>
    <row r="127" spans="1:1">
      <c r="A127" s="703">
        <f>IF('Форма 2.2 | Т-пит'!$O$54="",1,0)</f>
        <v>0</v>
      </c>
    </row>
    <row r="128" spans="1:1">
      <c r="A128" s="703">
        <f>IF('Форма 2.2 | Т-пит'!$O$55="",1,0)</f>
        <v>0</v>
      </c>
    </row>
    <row r="129" spans="1:1">
      <c r="A129" s="703">
        <f>IF('Форма 2.2 | Т-пит'!$R$55="",1,0)</f>
        <v>0</v>
      </c>
    </row>
    <row r="130" spans="1:1">
      <c r="A130" s="703">
        <f>IF('Форма 2.2 | Т-пит'!$T$55="",1,0)</f>
        <v>0</v>
      </c>
    </row>
    <row r="131" spans="1:1">
      <c r="A131" s="703">
        <f>IF('Форма 2.2 | Т-пит'!$S$55="",1,0)</f>
        <v>0</v>
      </c>
    </row>
    <row r="132" spans="1:1">
      <c r="A132" s="703">
        <f>IF('Форма 2.2 | Т-пит'!$U$55="",1,0)</f>
        <v>0</v>
      </c>
    </row>
    <row r="133" spans="1:1">
      <c r="A133" s="703">
        <f>IF('Форма 2.11'!$E$13="",1,0)</f>
        <v>0</v>
      </c>
    </row>
    <row r="134" spans="1:1">
      <c r="A134" s="703">
        <f>IF('Форма 2.11'!$F$13="",1,0)</f>
        <v>0</v>
      </c>
    </row>
    <row r="135" spans="1:1">
      <c r="A135" s="703">
        <f>IF('Форма 2.11'!$E$14="",1,0)</f>
        <v>0</v>
      </c>
    </row>
    <row r="136" spans="1:1">
      <c r="A136" s="703">
        <f>IF('Форма 2.11'!$F$14="",1,0)</f>
        <v>0</v>
      </c>
    </row>
    <row r="137" spans="1:1">
      <c r="A137" s="719">
        <f>IF('Форма 2.11'!$F$17="",1,0)</f>
        <v>0</v>
      </c>
    </row>
    <row r="138" spans="1:1">
      <c r="A138" s="719">
        <f>IF('Форма 2.11'!$E$17="",1,0)</f>
        <v>0</v>
      </c>
    </row>
    <row r="139" spans="1:1">
      <c r="A139" s="722">
        <f>IF('Форма 2.12'!$G$23="",1,0)</f>
        <v>0</v>
      </c>
    </row>
    <row r="140" spans="1:1">
      <c r="A140" s="722">
        <f>IF('Форма 2.12'!$G$27="",1,0)</f>
        <v>0</v>
      </c>
    </row>
    <row r="141" spans="1:1">
      <c r="A141" s="722">
        <f>IF('Форма 2.12'!$G$31="",1,0)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23"/>
  </cols>
  <sheetData>
    <row r="1" spans="1:3">
      <c r="A1" s="723" t="s">
        <v>590</v>
      </c>
      <c r="B1" s="723" t="s">
        <v>591</v>
      </c>
      <c r="C1" s="723" t="s">
        <v>70</v>
      </c>
    </row>
    <row r="2" spans="1:3">
      <c r="A2" s="723">
        <v>4189678</v>
      </c>
      <c r="B2" s="723" t="s">
        <v>935</v>
      </c>
      <c r="C2" s="723" t="s">
        <v>936</v>
      </c>
    </row>
    <row r="3" spans="1:3">
      <c r="A3" s="723">
        <v>4190415</v>
      </c>
      <c r="B3" s="723" t="s">
        <v>937</v>
      </c>
      <c r="C3" s="723" t="s">
        <v>936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1440</v>
      </c>
    </row>
    <row r="4" spans="2:2">
      <c r="B4" s="490" t="s">
        <v>1441</v>
      </c>
    </row>
    <row r="5" spans="2:2">
      <c r="B5" s="490" t="s">
        <v>1442</v>
      </c>
    </row>
    <row r="6" spans="2:2">
      <c r="B6" s="490" t="s">
        <v>1443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723"/>
    <col min="2" max="2" width="65.28515625" style="723" customWidth="1"/>
    <col min="3" max="3" width="41" style="723" customWidth="1"/>
    <col min="4" max="16384" width="9.140625" style="723"/>
  </cols>
  <sheetData>
    <row r="1" spans="1:2">
      <c r="A1" s="723" t="s">
        <v>333</v>
      </c>
      <c r="B1" s="723" t="s">
        <v>334</v>
      </c>
    </row>
    <row r="2" spans="1:2">
      <c r="A2" s="723">
        <v>4189680</v>
      </c>
      <c r="B2" s="723" t="s">
        <v>391</v>
      </c>
    </row>
    <row r="3" spans="1:2">
      <c r="A3" s="723">
        <v>4189681</v>
      </c>
      <c r="B3" s="723" t="s">
        <v>388</v>
      </c>
    </row>
    <row r="4" spans="1:2">
      <c r="A4" s="723">
        <v>4189682</v>
      </c>
      <c r="B4" s="723" t="s">
        <v>387</v>
      </c>
    </row>
    <row r="5" spans="1:2">
      <c r="A5" s="723">
        <v>4189683</v>
      </c>
      <c r="B5" s="723" t="s">
        <v>386</v>
      </c>
    </row>
    <row r="6" spans="1:2">
      <c r="A6" s="723">
        <v>4189684</v>
      </c>
      <c r="B6" s="723" t="s">
        <v>390</v>
      </c>
    </row>
    <row r="7" spans="1:2">
      <c r="A7" s="723">
        <v>4189685</v>
      </c>
      <c r="B7" s="723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723"/>
    <col min="2" max="2" width="65.28515625" style="723" customWidth="1"/>
    <col min="3" max="3" width="41" style="723" customWidth="1"/>
    <col min="4" max="16384" width="9.140625" style="723"/>
  </cols>
  <sheetData>
    <row r="1" spans="1:2">
      <c r="A1" s="723" t="s">
        <v>333</v>
      </c>
      <c r="B1" s="723" t="s">
        <v>335</v>
      </c>
    </row>
    <row r="2" spans="1:2">
      <c r="A2" s="723">
        <v>4189671</v>
      </c>
      <c r="B2" s="723" t="s">
        <v>929</v>
      </c>
    </row>
    <row r="3" spans="1:2">
      <c r="A3" s="723">
        <v>4189672</v>
      </c>
      <c r="B3" s="723" t="s">
        <v>930</v>
      </c>
    </row>
    <row r="4" spans="1:2">
      <c r="A4" s="723">
        <v>4189673</v>
      </c>
      <c r="B4" s="723" t="s">
        <v>931</v>
      </c>
    </row>
    <row r="5" spans="1:2">
      <c r="A5" s="723">
        <v>4189674</v>
      </c>
      <c r="B5" s="723" t="s">
        <v>932</v>
      </c>
    </row>
    <row r="6" spans="1:2">
      <c r="A6" s="723">
        <v>4189675</v>
      </c>
      <c r="B6" s="723" t="s">
        <v>933</v>
      </c>
    </row>
    <row r="7" spans="1:2">
      <c r="A7" s="723">
        <v>4189676</v>
      </c>
      <c r="B7" s="723" t="s">
        <v>934</v>
      </c>
    </row>
    <row r="8" spans="1:2">
      <c r="A8" s="723">
        <v>4189677</v>
      </c>
      <c r="B8" s="723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651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668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652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928</v>
      </c>
      <c r="B1" s="4" t="s">
        <v>940</v>
      </c>
      <c r="C1" s="4" t="s">
        <v>941</v>
      </c>
      <c r="D1" s="4" t="s">
        <v>942</v>
      </c>
      <c r="E1" s="4" t="s">
        <v>943</v>
      </c>
      <c r="F1" s="4" t="s">
        <v>944</v>
      </c>
      <c r="G1" s="4" t="s">
        <v>945</v>
      </c>
      <c r="H1" s="4" t="s">
        <v>946</v>
      </c>
      <c r="I1" s="4" t="s">
        <v>947</v>
      </c>
    </row>
    <row r="2" spans="1:10">
      <c r="A2" s="4">
        <v>1</v>
      </c>
      <c r="B2" s="4" t="s">
        <v>948</v>
      </c>
      <c r="C2" s="4" t="s">
        <v>171</v>
      </c>
      <c r="D2" s="4" t="s">
        <v>949</v>
      </c>
      <c r="E2" s="4" t="s">
        <v>950</v>
      </c>
      <c r="F2" s="4" t="s">
        <v>951</v>
      </c>
      <c r="G2" s="4" t="s">
        <v>952</v>
      </c>
      <c r="J2" s="4" t="s">
        <v>1428</v>
      </c>
    </row>
    <row r="3" spans="1:10">
      <c r="A3" s="4">
        <v>2</v>
      </c>
      <c r="B3" s="4" t="s">
        <v>948</v>
      </c>
      <c r="C3" s="4" t="s">
        <v>171</v>
      </c>
      <c r="D3" s="4" t="s">
        <v>953</v>
      </c>
      <c r="E3" s="4" t="s">
        <v>954</v>
      </c>
      <c r="F3" s="4" t="s">
        <v>955</v>
      </c>
      <c r="G3" s="4" t="s">
        <v>956</v>
      </c>
      <c r="J3" s="4" t="s">
        <v>1428</v>
      </c>
    </row>
    <row r="4" spans="1:10">
      <c r="A4" s="4">
        <v>3</v>
      </c>
      <c r="B4" s="4" t="s">
        <v>948</v>
      </c>
      <c r="C4" s="4" t="s">
        <v>171</v>
      </c>
      <c r="D4" s="4" t="s">
        <v>957</v>
      </c>
      <c r="E4" s="4" t="s">
        <v>958</v>
      </c>
      <c r="F4" s="4" t="s">
        <v>959</v>
      </c>
      <c r="G4" s="4" t="s">
        <v>960</v>
      </c>
      <c r="H4" s="4" t="s">
        <v>961</v>
      </c>
      <c r="J4" s="4" t="s">
        <v>1428</v>
      </c>
    </row>
    <row r="5" spans="1:10">
      <c r="A5" s="4">
        <v>4</v>
      </c>
      <c r="B5" s="4" t="s">
        <v>948</v>
      </c>
      <c r="C5" s="4" t="s">
        <v>171</v>
      </c>
      <c r="D5" s="4" t="s">
        <v>962</v>
      </c>
      <c r="E5" s="4" t="s">
        <v>963</v>
      </c>
      <c r="F5" s="4" t="s">
        <v>964</v>
      </c>
      <c r="G5" s="4" t="s">
        <v>965</v>
      </c>
      <c r="H5" s="4" t="s">
        <v>966</v>
      </c>
      <c r="J5" s="4" t="s">
        <v>1428</v>
      </c>
    </row>
    <row r="6" spans="1:10">
      <c r="A6" s="4">
        <v>5</v>
      </c>
      <c r="B6" s="4" t="s">
        <v>948</v>
      </c>
      <c r="C6" s="4" t="s">
        <v>171</v>
      </c>
      <c r="D6" s="4" t="s">
        <v>967</v>
      </c>
      <c r="E6" s="4" t="s">
        <v>968</v>
      </c>
      <c r="F6" s="4" t="s">
        <v>969</v>
      </c>
      <c r="G6" s="4" t="s">
        <v>970</v>
      </c>
      <c r="H6" s="4" t="s">
        <v>971</v>
      </c>
      <c r="J6" s="4" t="s">
        <v>1428</v>
      </c>
    </row>
    <row r="7" spans="1:10">
      <c r="A7" s="4">
        <v>6</v>
      </c>
      <c r="B7" s="4" t="s">
        <v>948</v>
      </c>
      <c r="C7" s="4" t="s">
        <v>171</v>
      </c>
      <c r="D7" s="4" t="s">
        <v>972</v>
      </c>
      <c r="E7" s="4" t="s">
        <v>973</v>
      </c>
      <c r="F7" s="4" t="s">
        <v>974</v>
      </c>
      <c r="G7" s="4" t="s">
        <v>975</v>
      </c>
      <c r="H7" s="4" t="s">
        <v>976</v>
      </c>
      <c r="J7" s="4" t="s">
        <v>1428</v>
      </c>
    </row>
    <row r="8" spans="1:10">
      <c r="A8" s="4">
        <v>7</v>
      </c>
      <c r="B8" s="4" t="s">
        <v>948</v>
      </c>
      <c r="C8" s="4" t="s">
        <v>171</v>
      </c>
      <c r="D8" s="4" t="s">
        <v>977</v>
      </c>
      <c r="E8" s="4" t="s">
        <v>973</v>
      </c>
      <c r="F8" s="4" t="s">
        <v>974</v>
      </c>
      <c r="G8" s="4" t="s">
        <v>978</v>
      </c>
      <c r="J8" s="4" t="s">
        <v>1428</v>
      </c>
    </row>
    <row r="9" spans="1:10">
      <c r="A9" s="4">
        <v>8</v>
      </c>
      <c r="B9" s="4" t="s">
        <v>948</v>
      </c>
      <c r="C9" s="4" t="s">
        <v>171</v>
      </c>
      <c r="D9" s="4" t="s">
        <v>979</v>
      </c>
      <c r="E9" s="4" t="s">
        <v>980</v>
      </c>
      <c r="F9" s="4" t="s">
        <v>981</v>
      </c>
      <c r="G9" s="4" t="s">
        <v>982</v>
      </c>
      <c r="H9" s="4" t="s">
        <v>983</v>
      </c>
      <c r="J9" s="4" t="s">
        <v>1428</v>
      </c>
    </row>
    <row r="10" spans="1:10">
      <c r="A10" s="4">
        <v>9</v>
      </c>
      <c r="B10" s="4" t="s">
        <v>948</v>
      </c>
      <c r="C10" s="4" t="s">
        <v>171</v>
      </c>
      <c r="D10" s="4" t="s">
        <v>984</v>
      </c>
      <c r="E10" s="4" t="s">
        <v>985</v>
      </c>
      <c r="F10" s="4" t="s">
        <v>986</v>
      </c>
      <c r="G10" s="4" t="s">
        <v>987</v>
      </c>
      <c r="H10" s="4" t="s">
        <v>988</v>
      </c>
      <c r="J10" s="4" t="s">
        <v>1428</v>
      </c>
    </row>
    <row r="11" spans="1:10">
      <c r="A11" s="4">
        <v>10</v>
      </c>
      <c r="B11" s="4" t="s">
        <v>948</v>
      </c>
      <c r="C11" s="4" t="s">
        <v>171</v>
      </c>
      <c r="D11" s="4" t="s">
        <v>989</v>
      </c>
      <c r="E11" s="4" t="s">
        <v>990</v>
      </c>
      <c r="F11" s="4" t="s">
        <v>991</v>
      </c>
      <c r="G11" s="4" t="s">
        <v>992</v>
      </c>
      <c r="J11" s="4" t="s">
        <v>1428</v>
      </c>
    </row>
    <row r="12" spans="1:10">
      <c r="A12" s="4">
        <v>11</v>
      </c>
      <c r="B12" s="4" t="s">
        <v>948</v>
      </c>
      <c r="C12" s="4" t="s">
        <v>171</v>
      </c>
      <c r="D12" s="4" t="s">
        <v>993</v>
      </c>
      <c r="E12" s="4" t="s">
        <v>994</v>
      </c>
      <c r="F12" s="4" t="s">
        <v>995</v>
      </c>
      <c r="G12" s="4" t="s">
        <v>996</v>
      </c>
      <c r="J12" s="4" t="s">
        <v>1428</v>
      </c>
    </row>
    <row r="13" spans="1:10">
      <c r="A13" s="4">
        <v>12</v>
      </c>
      <c r="B13" s="4" t="s">
        <v>948</v>
      </c>
      <c r="C13" s="4" t="s">
        <v>171</v>
      </c>
      <c r="D13" s="4" t="s">
        <v>997</v>
      </c>
      <c r="E13" s="4" t="s">
        <v>998</v>
      </c>
      <c r="F13" s="4" t="s">
        <v>999</v>
      </c>
      <c r="G13" s="4" t="s">
        <v>1000</v>
      </c>
      <c r="H13" s="4" t="s">
        <v>1001</v>
      </c>
      <c r="J13" s="4" t="s">
        <v>1428</v>
      </c>
    </row>
    <row r="14" spans="1:10">
      <c r="A14" s="4">
        <v>13</v>
      </c>
      <c r="B14" s="4" t="s">
        <v>948</v>
      </c>
      <c r="C14" s="4" t="s">
        <v>171</v>
      </c>
      <c r="D14" s="4" t="s">
        <v>1002</v>
      </c>
      <c r="E14" s="4" t="s">
        <v>1003</v>
      </c>
      <c r="F14" s="4" t="s">
        <v>1004</v>
      </c>
      <c r="G14" s="4" t="s">
        <v>1005</v>
      </c>
      <c r="J14" s="4" t="s">
        <v>1428</v>
      </c>
    </row>
    <row r="15" spans="1:10">
      <c r="A15" s="4">
        <v>14</v>
      </c>
      <c r="B15" s="4" t="s">
        <v>948</v>
      </c>
      <c r="C15" s="4" t="s">
        <v>171</v>
      </c>
      <c r="D15" s="4" t="s">
        <v>1006</v>
      </c>
      <c r="E15" s="4" t="s">
        <v>1007</v>
      </c>
      <c r="F15" s="4" t="s">
        <v>1008</v>
      </c>
      <c r="G15" s="4" t="s">
        <v>1009</v>
      </c>
      <c r="H15" s="4" t="s">
        <v>1010</v>
      </c>
      <c r="J15" s="4" t="s">
        <v>1428</v>
      </c>
    </row>
    <row r="16" spans="1:10">
      <c r="A16" s="4">
        <v>15</v>
      </c>
      <c r="B16" s="4" t="s">
        <v>948</v>
      </c>
      <c r="C16" s="4" t="s">
        <v>171</v>
      </c>
      <c r="D16" s="4" t="s">
        <v>1011</v>
      </c>
      <c r="E16" s="4" t="s">
        <v>1012</v>
      </c>
      <c r="F16" s="4" t="s">
        <v>1013</v>
      </c>
      <c r="G16" s="4" t="s">
        <v>1014</v>
      </c>
      <c r="J16" s="4" t="s">
        <v>1428</v>
      </c>
    </row>
    <row r="17" spans="1:10">
      <c r="A17" s="4">
        <v>16</v>
      </c>
      <c r="B17" s="4" t="s">
        <v>948</v>
      </c>
      <c r="C17" s="4" t="s">
        <v>171</v>
      </c>
      <c r="D17" s="4" t="s">
        <v>1015</v>
      </c>
      <c r="E17" s="4" t="s">
        <v>1016</v>
      </c>
      <c r="F17" s="4" t="s">
        <v>1017</v>
      </c>
      <c r="G17" s="4" t="s">
        <v>1018</v>
      </c>
      <c r="J17" s="4" t="s">
        <v>1428</v>
      </c>
    </row>
    <row r="18" spans="1:10">
      <c r="A18" s="4">
        <v>17</v>
      </c>
      <c r="B18" s="4" t="s">
        <v>948</v>
      </c>
      <c r="C18" s="4" t="s">
        <v>171</v>
      </c>
      <c r="D18" s="4" t="s">
        <v>1019</v>
      </c>
      <c r="E18" s="4" t="s">
        <v>1020</v>
      </c>
      <c r="F18" s="4" t="s">
        <v>1021</v>
      </c>
      <c r="G18" s="4" t="s">
        <v>1022</v>
      </c>
      <c r="H18" s="4" t="s">
        <v>1023</v>
      </c>
      <c r="J18" s="4" t="s">
        <v>1428</v>
      </c>
    </row>
    <row r="19" spans="1:10">
      <c r="A19" s="4">
        <v>18</v>
      </c>
      <c r="B19" s="4" t="s">
        <v>948</v>
      </c>
      <c r="C19" s="4" t="s">
        <v>171</v>
      </c>
      <c r="D19" s="4" t="s">
        <v>1024</v>
      </c>
      <c r="E19" s="4" t="s">
        <v>1025</v>
      </c>
      <c r="F19" s="4" t="s">
        <v>1026</v>
      </c>
      <c r="G19" s="4" t="s">
        <v>1027</v>
      </c>
      <c r="J19" s="4" t="s">
        <v>1428</v>
      </c>
    </row>
    <row r="20" spans="1:10">
      <c r="A20" s="4">
        <v>19</v>
      </c>
      <c r="B20" s="4" t="s">
        <v>948</v>
      </c>
      <c r="C20" s="4" t="s">
        <v>171</v>
      </c>
      <c r="D20" s="4" t="s">
        <v>1028</v>
      </c>
      <c r="E20" s="4" t="s">
        <v>1029</v>
      </c>
      <c r="F20" s="4" t="s">
        <v>1030</v>
      </c>
      <c r="G20" s="4" t="s">
        <v>1031</v>
      </c>
      <c r="H20" s="4" t="s">
        <v>1032</v>
      </c>
      <c r="J20" s="4" t="s">
        <v>1428</v>
      </c>
    </row>
    <row r="21" spans="1:10">
      <c r="A21" s="4">
        <v>20</v>
      </c>
      <c r="B21" s="4" t="s">
        <v>948</v>
      </c>
      <c r="C21" s="4" t="s">
        <v>171</v>
      </c>
      <c r="D21" s="4" t="s">
        <v>1033</v>
      </c>
      <c r="E21" s="4" t="s">
        <v>1034</v>
      </c>
      <c r="F21" s="4" t="s">
        <v>1035</v>
      </c>
      <c r="G21" s="4" t="s">
        <v>1031</v>
      </c>
      <c r="H21" s="4" t="s">
        <v>1036</v>
      </c>
      <c r="J21" s="4" t="s">
        <v>1428</v>
      </c>
    </row>
    <row r="22" spans="1:10">
      <c r="A22" s="4">
        <v>21</v>
      </c>
      <c r="B22" s="4" t="s">
        <v>948</v>
      </c>
      <c r="C22" s="4" t="s">
        <v>171</v>
      </c>
      <c r="D22" s="4" t="s">
        <v>1037</v>
      </c>
      <c r="E22" s="4" t="s">
        <v>1038</v>
      </c>
      <c r="F22" s="4" t="s">
        <v>1039</v>
      </c>
      <c r="G22" s="4" t="s">
        <v>1014</v>
      </c>
      <c r="J22" s="4" t="s">
        <v>1428</v>
      </c>
    </row>
    <row r="23" spans="1:10">
      <c r="A23" s="4">
        <v>22</v>
      </c>
      <c r="B23" s="4" t="s">
        <v>948</v>
      </c>
      <c r="C23" s="4" t="s">
        <v>171</v>
      </c>
      <c r="D23" s="4" t="s">
        <v>1040</v>
      </c>
      <c r="E23" s="4" t="s">
        <v>1041</v>
      </c>
      <c r="F23" s="4" t="s">
        <v>1042</v>
      </c>
      <c r="G23" s="4" t="s">
        <v>960</v>
      </c>
      <c r="J23" s="4" t="s">
        <v>1428</v>
      </c>
    </row>
    <row r="24" spans="1:10">
      <c r="A24" s="4">
        <v>23</v>
      </c>
      <c r="B24" s="4" t="s">
        <v>948</v>
      </c>
      <c r="C24" s="4" t="s">
        <v>171</v>
      </c>
      <c r="D24" s="4" t="s">
        <v>1043</v>
      </c>
      <c r="E24" s="4" t="s">
        <v>1044</v>
      </c>
      <c r="F24" s="4" t="s">
        <v>1045</v>
      </c>
      <c r="G24" s="4" t="s">
        <v>960</v>
      </c>
      <c r="J24" s="4" t="s">
        <v>1428</v>
      </c>
    </row>
    <row r="25" spans="1:10">
      <c r="A25" s="4">
        <v>24</v>
      </c>
      <c r="B25" s="4" t="s">
        <v>948</v>
      </c>
      <c r="C25" s="4" t="s">
        <v>171</v>
      </c>
      <c r="D25" s="4" t="s">
        <v>1046</v>
      </c>
      <c r="E25" s="4" t="s">
        <v>1047</v>
      </c>
      <c r="F25" s="4" t="s">
        <v>1048</v>
      </c>
      <c r="G25" s="4" t="s">
        <v>987</v>
      </c>
      <c r="J25" s="4" t="s">
        <v>1428</v>
      </c>
    </row>
    <row r="26" spans="1:10">
      <c r="A26" s="4">
        <v>25</v>
      </c>
      <c r="B26" s="4" t="s">
        <v>948</v>
      </c>
      <c r="C26" s="4" t="s">
        <v>171</v>
      </c>
      <c r="D26" s="4" t="s">
        <v>1049</v>
      </c>
      <c r="E26" s="4" t="s">
        <v>1050</v>
      </c>
      <c r="F26" s="4" t="s">
        <v>1051</v>
      </c>
      <c r="G26" s="4" t="s">
        <v>1052</v>
      </c>
      <c r="H26" s="4" t="s">
        <v>1053</v>
      </c>
      <c r="J26" s="4" t="s">
        <v>1428</v>
      </c>
    </row>
    <row r="27" spans="1:10">
      <c r="A27" s="4">
        <v>26</v>
      </c>
      <c r="B27" s="4" t="s">
        <v>948</v>
      </c>
      <c r="C27" s="4" t="s">
        <v>171</v>
      </c>
      <c r="D27" s="4" t="s">
        <v>1054</v>
      </c>
      <c r="E27" s="4" t="s">
        <v>1055</v>
      </c>
      <c r="F27" s="4" t="s">
        <v>1056</v>
      </c>
      <c r="G27" s="4" t="s">
        <v>1052</v>
      </c>
      <c r="H27" s="4" t="s">
        <v>1057</v>
      </c>
      <c r="J27" s="4" t="s">
        <v>1428</v>
      </c>
    </row>
    <row r="28" spans="1:10">
      <c r="A28" s="4">
        <v>27</v>
      </c>
      <c r="B28" s="4" t="s">
        <v>948</v>
      </c>
      <c r="C28" s="4" t="s">
        <v>171</v>
      </c>
      <c r="D28" s="4" t="s">
        <v>1058</v>
      </c>
      <c r="E28" s="4" t="s">
        <v>1059</v>
      </c>
      <c r="F28" s="4" t="s">
        <v>1060</v>
      </c>
      <c r="G28" s="4" t="s">
        <v>996</v>
      </c>
      <c r="J28" s="4" t="s">
        <v>1428</v>
      </c>
    </row>
    <row r="29" spans="1:10">
      <c r="A29" s="4">
        <v>28</v>
      </c>
      <c r="B29" s="4" t="s">
        <v>948</v>
      </c>
      <c r="C29" s="4" t="s">
        <v>171</v>
      </c>
      <c r="D29" s="4" t="s">
        <v>1061</v>
      </c>
      <c r="E29" s="4" t="s">
        <v>1062</v>
      </c>
      <c r="F29" s="4" t="s">
        <v>1063</v>
      </c>
      <c r="G29" s="4" t="s">
        <v>987</v>
      </c>
      <c r="H29" s="4" t="s">
        <v>1064</v>
      </c>
      <c r="J29" s="4" t="s">
        <v>1428</v>
      </c>
    </row>
    <row r="30" spans="1:10">
      <c r="A30" s="4">
        <v>29</v>
      </c>
      <c r="B30" s="4" t="s">
        <v>948</v>
      </c>
      <c r="C30" s="4" t="s">
        <v>171</v>
      </c>
      <c r="D30" s="4" t="s">
        <v>1065</v>
      </c>
      <c r="E30" s="4" t="s">
        <v>1066</v>
      </c>
      <c r="F30" s="4" t="s">
        <v>1067</v>
      </c>
      <c r="G30" s="4" t="s">
        <v>982</v>
      </c>
      <c r="H30" s="4" t="s">
        <v>1068</v>
      </c>
      <c r="J30" s="4" t="s">
        <v>1428</v>
      </c>
    </row>
    <row r="31" spans="1:10">
      <c r="A31" s="4">
        <v>30</v>
      </c>
      <c r="B31" s="4" t="s">
        <v>948</v>
      </c>
      <c r="C31" s="4" t="s">
        <v>171</v>
      </c>
      <c r="D31" s="4" t="s">
        <v>1069</v>
      </c>
      <c r="E31" s="4" t="s">
        <v>1070</v>
      </c>
      <c r="F31" s="4" t="s">
        <v>1071</v>
      </c>
      <c r="G31" s="4" t="s">
        <v>1072</v>
      </c>
      <c r="J31" s="4" t="s">
        <v>1428</v>
      </c>
    </row>
    <row r="32" spans="1:10">
      <c r="A32" s="4">
        <v>31</v>
      </c>
      <c r="B32" s="4" t="s">
        <v>948</v>
      </c>
      <c r="C32" s="4" t="s">
        <v>171</v>
      </c>
      <c r="D32" s="4" t="s">
        <v>1073</v>
      </c>
      <c r="E32" s="4" t="s">
        <v>1074</v>
      </c>
      <c r="F32" s="4" t="s">
        <v>1075</v>
      </c>
      <c r="G32" s="4" t="s">
        <v>952</v>
      </c>
      <c r="H32" s="4" t="s">
        <v>1076</v>
      </c>
      <c r="J32" s="4" t="s">
        <v>1428</v>
      </c>
    </row>
    <row r="33" spans="1:10">
      <c r="A33" s="4">
        <v>32</v>
      </c>
      <c r="B33" s="4" t="s">
        <v>948</v>
      </c>
      <c r="C33" s="4" t="s">
        <v>171</v>
      </c>
      <c r="D33" s="4" t="s">
        <v>1077</v>
      </c>
      <c r="E33" s="4" t="s">
        <v>1078</v>
      </c>
      <c r="F33" s="4" t="s">
        <v>1079</v>
      </c>
      <c r="G33" s="4" t="s">
        <v>1031</v>
      </c>
      <c r="J33" s="4" t="s">
        <v>1428</v>
      </c>
    </row>
    <row r="34" spans="1:10">
      <c r="A34" s="4">
        <v>33</v>
      </c>
      <c r="B34" s="4" t="s">
        <v>948</v>
      </c>
      <c r="C34" s="4" t="s">
        <v>171</v>
      </c>
      <c r="D34" s="4" t="s">
        <v>1080</v>
      </c>
      <c r="E34" s="4" t="s">
        <v>1081</v>
      </c>
      <c r="F34" s="4" t="s">
        <v>1082</v>
      </c>
      <c r="G34" s="4" t="s">
        <v>1083</v>
      </c>
      <c r="J34" s="4" t="s">
        <v>1428</v>
      </c>
    </row>
    <row r="35" spans="1:10">
      <c r="A35" s="4">
        <v>34</v>
      </c>
      <c r="B35" s="4" t="s">
        <v>948</v>
      </c>
      <c r="C35" s="4" t="s">
        <v>171</v>
      </c>
      <c r="D35" s="4" t="s">
        <v>1084</v>
      </c>
      <c r="E35" s="4" t="s">
        <v>1085</v>
      </c>
      <c r="F35" s="4" t="s">
        <v>1086</v>
      </c>
      <c r="G35" s="4" t="s">
        <v>1031</v>
      </c>
      <c r="J35" s="4" t="s">
        <v>1428</v>
      </c>
    </row>
    <row r="36" spans="1:10">
      <c r="A36" s="4">
        <v>35</v>
      </c>
      <c r="B36" s="4" t="s">
        <v>948</v>
      </c>
      <c r="C36" s="4" t="s">
        <v>171</v>
      </c>
      <c r="D36" s="4" t="s">
        <v>1087</v>
      </c>
      <c r="E36" s="4" t="s">
        <v>1088</v>
      </c>
      <c r="F36" s="4" t="s">
        <v>1089</v>
      </c>
      <c r="G36" s="4" t="s">
        <v>1090</v>
      </c>
      <c r="J36" s="4" t="s">
        <v>1428</v>
      </c>
    </row>
    <row r="37" spans="1:10">
      <c r="A37" s="4">
        <v>36</v>
      </c>
      <c r="B37" s="4" t="s">
        <v>948</v>
      </c>
      <c r="C37" s="4" t="s">
        <v>171</v>
      </c>
      <c r="D37" s="4" t="s">
        <v>1091</v>
      </c>
      <c r="E37" s="4" t="s">
        <v>1092</v>
      </c>
      <c r="F37" s="4" t="s">
        <v>1093</v>
      </c>
      <c r="G37" s="4" t="s">
        <v>952</v>
      </c>
      <c r="J37" s="4" t="s">
        <v>1428</v>
      </c>
    </row>
    <row r="38" spans="1:10">
      <c r="A38" s="4">
        <v>37</v>
      </c>
      <c r="B38" s="4" t="s">
        <v>948</v>
      </c>
      <c r="C38" s="4" t="s">
        <v>171</v>
      </c>
      <c r="D38" s="4" t="s">
        <v>1094</v>
      </c>
      <c r="E38" s="4" t="s">
        <v>1095</v>
      </c>
      <c r="F38" s="4" t="s">
        <v>1096</v>
      </c>
      <c r="G38" s="4" t="s">
        <v>1097</v>
      </c>
      <c r="J38" s="4" t="s">
        <v>1428</v>
      </c>
    </row>
    <row r="39" spans="1:10">
      <c r="A39" s="4">
        <v>38</v>
      </c>
      <c r="B39" s="4" t="s">
        <v>948</v>
      </c>
      <c r="C39" s="4" t="s">
        <v>171</v>
      </c>
      <c r="D39" s="4" t="s">
        <v>1098</v>
      </c>
      <c r="E39" s="4" t="s">
        <v>1099</v>
      </c>
      <c r="F39" s="4" t="s">
        <v>1100</v>
      </c>
      <c r="G39" s="4" t="s">
        <v>996</v>
      </c>
      <c r="J39" s="4" t="s">
        <v>1428</v>
      </c>
    </row>
    <row r="40" spans="1:10">
      <c r="A40" s="4">
        <v>39</v>
      </c>
      <c r="B40" s="4" t="s">
        <v>948</v>
      </c>
      <c r="C40" s="4" t="s">
        <v>171</v>
      </c>
      <c r="D40" s="4" t="s">
        <v>1101</v>
      </c>
      <c r="E40" s="4" t="s">
        <v>1102</v>
      </c>
      <c r="F40" s="4" t="s">
        <v>1103</v>
      </c>
      <c r="G40" s="4" t="s">
        <v>1009</v>
      </c>
      <c r="H40" s="4" t="s">
        <v>1104</v>
      </c>
      <c r="J40" s="4" t="s">
        <v>1428</v>
      </c>
    </row>
    <row r="41" spans="1:10">
      <c r="A41" s="4">
        <v>40</v>
      </c>
      <c r="B41" s="4" t="s">
        <v>948</v>
      </c>
      <c r="C41" s="4" t="s">
        <v>171</v>
      </c>
      <c r="D41" s="4" t="s">
        <v>1105</v>
      </c>
      <c r="E41" s="4" t="s">
        <v>1106</v>
      </c>
      <c r="F41" s="4" t="s">
        <v>1107</v>
      </c>
      <c r="G41" s="4" t="s">
        <v>982</v>
      </c>
      <c r="J41" s="4" t="s">
        <v>1428</v>
      </c>
    </row>
    <row r="42" spans="1:10">
      <c r="A42" s="4">
        <v>41</v>
      </c>
      <c r="B42" s="4" t="s">
        <v>948</v>
      </c>
      <c r="C42" s="4" t="s">
        <v>171</v>
      </c>
      <c r="D42" s="4" t="s">
        <v>1108</v>
      </c>
      <c r="E42" s="4" t="s">
        <v>1109</v>
      </c>
      <c r="F42" s="4" t="s">
        <v>1110</v>
      </c>
      <c r="G42" s="4" t="s">
        <v>982</v>
      </c>
      <c r="J42" s="4" t="s">
        <v>1428</v>
      </c>
    </row>
    <row r="43" spans="1:10">
      <c r="A43" s="4">
        <v>42</v>
      </c>
      <c r="B43" s="4" t="s">
        <v>948</v>
      </c>
      <c r="C43" s="4" t="s">
        <v>171</v>
      </c>
      <c r="D43" s="4" t="s">
        <v>1111</v>
      </c>
      <c r="E43" s="4" t="s">
        <v>1112</v>
      </c>
      <c r="F43" s="4" t="s">
        <v>1113</v>
      </c>
      <c r="G43" s="4" t="s">
        <v>952</v>
      </c>
      <c r="H43" s="4" t="s">
        <v>1114</v>
      </c>
      <c r="J43" s="4" t="s">
        <v>1428</v>
      </c>
    </row>
    <row r="44" spans="1:10">
      <c r="A44" s="4">
        <v>43</v>
      </c>
      <c r="B44" s="4" t="s">
        <v>948</v>
      </c>
      <c r="C44" s="4" t="s">
        <v>171</v>
      </c>
      <c r="D44" s="4" t="s">
        <v>1115</v>
      </c>
      <c r="E44" s="4" t="s">
        <v>1116</v>
      </c>
      <c r="F44" s="4" t="s">
        <v>1117</v>
      </c>
      <c r="G44" s="4" t="s">
        <v>1118</v>
      </c>
      <c r="J44" s="4" t="s">
        <v>1428</v>
      </c>
    </row>
    <row r="45" spans="1:10">
      <c r="A45" s="4">
        <v>44</v>
      </c>
      <c r="B45" s="4" t="s">
        <v>948</v>
      </c>
      <c r="C45" s="4" t="s">
        <v>171</v>
      </c>
      <c r="D45" s="4" t="s">
        <v>1119</v>
      </c>
      <c r="E45" s="4" t="s">
        <v>1120</v>
      </c>
      <c r="F45" s="4" t="s">
        <v>1121</v>
      </c>
      <c r="G45" s="4" t="s">
        <v>1083</v>
      </c>
      <c r="J45" s="4" t="s">
        <v>1428</v>
      </c>
    </row>
    <row r="46" spans="1:10">
      <c r="A46" s="4">
        <v>45</v>
      </c>
      <c r="B46" s="4" t="s">
        <v>948</v>
      </c>
      <c r="C46" s="4" t="s">
        <v>171</v>
      </c>
      <c r="D46" s="4" t="s">
        <v>1122</v>
      </c>
      <c r="E46" s="4" t="s">
        <v>1123</v>
      </c>
      <c r="F46" s="4" t="s">
        <v>1124</v>
      </c>
      <c r="G46" s="4" t="s">
        <v>1125</v>
      </c>
      <c r="J46" s="4" t="s">
        <v>1428</v>
      </c>
    </row>
    <row r="47" spans="1:10">
      <c r="A47" s="4">
        <v>46</v>
      </c>
      <c r="B47" s="4" t="s">
        <v>948</v>
      </c>
      <c r="C47" s="4" t="s">
        <v>171</v>
      </c>
      <c r="D47" s="4" t="s">
        <v>1126</v>
      </c>
      <c r="E47" s="4" t="s">
        <v>1127</v>
      </c>
      <c r="F47" s="4" t="s">
        <v>1124</v>
      </c>
      <c r="G47" s="4" t="s">
        <v>1000</v>
      </c>
      <c r="J47" s="4" t="s">
        <v>1428</v>
      </c>
    </row>
    <row r="48" spans="1:10">
      <c r="A48" s="4">
        <v>47</v>
      </c>
      <c r="B48" s="4" t="s">
        <v>948</v>
      </c>
      <c r="C48" s="4" t="s">
        <v>171</v>
      </c>
      <c r="D48" s="4" t="s">
        <v>1128</v>
      </c>
      <c r="E48" s="4" t="s">
        <v>1129</v>
      </c>
      <c r="F48" s="4" t="s">
        <v>1021</v>
      </c>
      <c r="G48" s="4" t="s">
        <v>1130</v>
      </c>
      <c r="J48" s="4" t="s">
        <v>1428</v>
      </c>
    </row>
    <row r="49" spans="1:10">
      <c r="A49" s="4">
        <v>48</v>
      </c>
      <c r="B49" s="4" t="s">
        <v>948</v>
      </c>
      <c r="C49" s="4" t="s">
        <v>171</v>
      </c>
      <c r="D49" s="4" t="s">
        <v>1131</v>
      </c>
      <c r="E49" s="4" t="s">
        <v>1132</v>
      </c>
      <c r="F49" s="4" t="s">
        <v>1133</v>
      </c>
      <c r="G49" s="4" t="s">
        <v>987</v>
      </c>
      <c r="J49" s="4" t="s">
        <v>1428</v>
      </c>
    </row>
    <row r="50" spans="1:10">
      <c r="A50" s="4">
        <v>49</v>
      </c>
      <c r="B50" s="4" t="s">
        <v>948</v>
      </c>
      <c r="C50" s="4" t="s">
        <v>171</v>
      </c>
      <c r="D50" s="4" t="s">
        <v>1134</v>
      </c>
      <c r="E50" s="4" t="s">
        <v>1135</v>
      </c>
      <c r="F50" s="4" t="s">
        <v>1136</v>
      </c>
      <c r="G50" s="4" t="s">
        <v>1137</v>
      </c>
      <c r="H50" s="4" t="s">
        <v>1138</v>
      </c>
      <c r="J50" s="4" t="s">
        <v>1428</v>
      </c>
    </row>
    <row r="51" spans="1:10">
      <c r="A51" s="4">
        <v>50</v>
      </c>
      <c r="B51" s="4" t="s">
        <v>948</v>
      </c>
      <c r="C51" s="4" t="s">
        <v>171</v>
      </c>
      <c r="D51" s="4" t="s">
        <v>1139</v>
      </c>
      <c r="E51" s="4" t="s">
        <v>1140</v>
      </c>
      <c r="F51" s="4" t="s">
        <v>1141</v>
      </c>
      <c r="G51" s="4" t="s">
        <v>1097</v>
      </c>
      <c r="H51" s="4" t="s">
        <v>1142</v>
      </c>
      <c r="J51" s="4" t="s">
        <v>1428</v>
      </c>
    </row>
    <row r="52" spans="1:10">
      <c r="A52" s="4">
        <v>51</v>
      </c>
      <c r="B52" s="4" t="s">
        <v>948</v>
      </c>
      <c r="C52" s="4" t="s">
        <v>171</v>
      </c>
      <c r="D52" s="4" t="s">
        <v>1143</v>
      </c>
      <c r="E52" s="4" t="s">
        <v>1144</v>
      </c>
      <c r="F52" s="4" t="s">
        <v>1145</v>
      </c>
      <c r="G52" s="4" t="s">
        <v>1146</v>
      </c>
      <c r="H52" s="4" t="s">
        <v>1147</v>
      </c>
      <c r="J52" s="4" t="s">
        <v>1428</v>
      </c>
    </row>
    <row r="53" spans="1:10">
      <c r="A53" s="4">
        <v>52</v>
      </c>
      <c r="B53" s="4" t="s">
        <v>948</v>
      </c>
      <c r="C53" s="4" t="s">
        <v>171</v>
      </c>
      <c r="D53" s="4" t="s">
        <v>1148</v>
      </c>
      <c r="E53" s="4" t="s">
        <v>1144</v>
      </c>
      <c r="F53" s="4" t="s">
        <v>1145</v>
      </c>
      <c r="G53" s="4" t="s">
        <v>1149</v>
      </c>
      <c r="J53" s="4" t="s">
        <v>1428</v>
      </c>
    </row>
    <row r="54" spans="1:10">
      <c r="A54" s="4">
        <v>53</v>
      </c>
      <c r="B54" s="4" t="s">
        <v>948</v>
      </c>
      <c r="C54" s="4" t="s">
        <v>171</v>
      </c>
      <c r="D54" s="4" t="s">
        <v>1150</v>
      </c>
      <c r="E54" s="4" t="s">
        <v>1151</v>
      </c>
      <c r="F54" s="4" t="s">
        <v>1152</v>
      </c>
      <c r="G54" s="4" t="s">
        <v>1153</v>
      </c>
      <c r="J54" s="4" t="s">
        <v>1428</v>
      </c>
    </row>
    <row r="55" spans="1:10">
      <c r="A55" s="4">
        <v>54</v>
      </c>
      <c r="B55" s="4" t="s">
        <v>948</v>
      </c>
      <c r="C55" s="4" t="s">
        <v>171</v>
      </c>
      <c r="D55" s="4" t="s">
        <v>1154</v>
      </c>
      <c r="E55" s="4" t="s">
        <v>1155</v>
      </c>
      <c r="F55" s="4" t="s">
        <v>1152</v>
      </c>
      <c r="G55" s="4" t="s">
        <v>1156</v>
      </c>
      <c r="J55" s="4" t="s">
        <v>1428</v>
      </c>
    </row>
    <row r="56" spans="1:10">
      <c r="A56" s="4">
        <v>55</v>
      </c>
      <c r="B56" s="4" t="s">
        <v>948</v>
      </c>
      <c r="C56" s="4" t="s">
        <v>171</v>
      </c>
      <c r="D56" s="4" t="s">
        <v>1157</v>
      </c>
      <c r="E56" s="4" t="s">
        <v>1158</v>
      </c>
      <c r="F56" s="4" t="s">
        <v>1152</v>
      </c>
      <c r="G56" s="4" t="s">
        <v>1159</v>
      </c>
      <c r="J56" s="4" t="s">
        <v>1428</v>
      </c>
    </row>
    <row r="57" spans="1:10">
      <c r="A57" s="4">
        <v>56</v>
      </c>
      <c r="B57" s="4" t="s">
        <v>948</v>
      </c>
      <c r="C57" s="4" t="s">
        <v>171</v>
      </c>
      <c r="D57" s="4" t="s">
        <v>1160</v>
      </c>
      <c r="E57" s="4" t="s">
        <v>1161</v>
      </c>
      <c r="F57" s="4" t="s">
        <v>1152</v>
      </c>
      <c r="G57" s="4" t="s">
        <v>1162</v>
      </c>
      <c r="J57" s="4" t="s">
        <v>1428</v>
      </c>
    </row>
    <row r="58" spans="1:10">
      <c r="A58" s="4">
        <v>57</v>
      </c>
      <c r="B58" s="4" t="s">
        <v>948</v>
      </c>
      <c r="C58" s="4" t="s">
        <v>171</v>
      </c>
      <c r="D58" s="4" t="s">
        <v>1163</v>
      </c>
      <c r="E58" s="4" t="s">
        <v>1164</v>
      </c>
      <c r="F58" s="4" t="s">
        <v>1152</v>
      </c>
      <c r="G58" s="4" t="s">
        <v>1165</v>
      </c>
      <c r="J58" s="4" t="s">
        <v>1428</v>
      </c>
    </row>
    <row r="59" spans="1:10">
      <c r="A59" s="4">
        <v>58</v>
      </c>
      <c r="B59" s="4" t="s">
        <v>948</v>
      </c>
      <c r="C59" s="4" t="s">
        <v>171</v>
      </c>
      <c r="D59" s="4" t="s">
        <v>1166</v>
      </c>
      <c r="E59" s="4" t="s">
        <v>1167</v>
      </c>
      <c r="F59" s="4" t="s">
        <v>1152</v>
      </c>
      <c r="G59" s="4" t="s">
        <v>1168</v>
      </c>
      <c r="J59" s="4" t="s">
        <v>1428</v>
      </c>
    </row>
    <row r="60" spans="1:10">
      <c r="A60" s="4">
        <v>59</v>
      </c>
      <c r="B60" s="4" t="s">
        <v>948</v>
      </c>
      <c r="C60" s="4" t="s">
        <v>171</v>
      </c>
      <c r="D60" s="4" t="s">
        <v>1169</v>
      </c>
      <c r="E60" s="4" t="s">
        <v>1170</v>
      </c>
      <c r="F60" s="4" t="s">
        <v>1152</v>
      </c>
      <c r="G60" s="4" t="s">
        <v>1171</v>
      </c>
      <c r="J60" s="4" t="s">
        <v>1428</v>
      </c>
    </row>
    <row r="61" spans="1:10">
      <c r="A61" s="4">
        <v>60</v>
      </c>
      <c r="B61" s="4" t="s">
        <v>948</v>
      </c>
      <c r="C61" s="4" t="s">
        <v>171</v>
      </c>
      <c r="D61" s="4" t="s">
        <v>1172</v>
      </c>
      <c r="E61" s="4" t="s">
        <v>1173</v>
      </c>
      <c r="F61" s="4" t="s">
        <v>1152</v>
      </c>
      <c r="G61" s="4" t="s">
        <v>1174</v>
      </c>
      <c r="J61" s="4" t="s">
        <v>1428</v>
      </c>
    </row>
    <row r="62" spans="1:10">
      <c r="A62" s="4">
        <v>61</v>
      </c>
      <c r="B62" s="4" t="s">
        <v>948</v>
      </c>
      <c r="C62" s="4" t="s">
        <v>171</v>
      </c>
      <c r="D62" s="4" t="s">
        <v>1175</v>
      </c>
      <c r="E62" s="4" t="s">
        <v>1176</v>
      </c>
      <c r="F62" s="4" t="s">
        <v>1152</v>
      </c>
      <c r="G62" s="4" t="s">
        <v>1177</v>
      </c>
      <c r="J62" s="4" t="s">
        <v>1428</v>
      </c>
    </row>
    <row r="63" spans="1:10">
      <c r="A63" s="4">
        <v>62</v>
      </c>
      <c r="B63" s="4" t="s">
        <v>948</v>
      </c>
      <c r="C63" s="4" t="s">
        <v>171</v>
      </c>
      <c r="D63" s="4" t="s">
        <v>1178</v>
      </c>
      <c r="E63" s="4" t="s">
        <v>1179</v>
      </c>
      <c r="F63" s="4" t="s">
        <v>1152</v>
      </c>
      <c r="G63" s="4" t="s">
        <v>1180</v>
      </c>
      <c r="J63" s="4" t="s">
        <v>1428</v>
      </c>
    </row>
    <row r="64" spans="1:10">
      <c r="A64" s="4">
        <v>63</v>
      </c>
      <c r="B64" s="4" t="s">
        <v>948</v>
      </c>
      <c r="C64" s="4" t="s">
        <v>171</v>
      </c>
      <c r="D64" s="4" t="s">
        <v>1181</v>
      </c>
      <c r="E64" s="4" t="s">
        <v>1182</v>
      </c>
      <c r="F64" s="4" t="s">
        <v>1026</v>
      </c>
      <c r="G64" s="4" t="s">
        <v>1183</v>
      </c>
      <c r="J64" s="4" t="s">
        <v>1428</v>
      </c>
    </row>
    <row r="65" spans="1:10">
      <c r="A65" s="4">
        <v>64</v>
      </c>
      <c r="B65" s="4" t="s">
        <v>948</v>
      </c>
      <c r="C65" s="4" t="s">
        <v>171</v>
      </c>
      <c r="D65" s="4" t="s">
        <v>1184</v>
      </c>
      <c r="E65" s="4" t="s">
        <v>1185</v>
      </c>
      <c r="F65" s="4" t="s">
        <v>1186</v>
      </c>
      <c r="G65" s="4" t="s">
        <v>1187</v>
      </c>
      <c r="J65" s="4" t="s">
        <v>1428</v>
      </c>
    </row>
    <row r="66" spans="1:10">
      <c r="A66" s="4">
        <v>65</v>
      </c>
      <c r="B66" s="4" t="s">
        <v>948</v>
      </c>
      <c r="C66" s="4" t="s">
        <v>171</v>
      </c>
      <c r="D66" s="4" t="s">
        <v>1188</v>
      </c>
      <c r="E66" s="4" t="s">
        <v>1189</v>
      </c>
      <c r="F66" s="4" t="s">
        <v>1186</v>
      </c>
      <c r="G66" s="4" t="s">
        <v>1190</v>
      </c>
      <c r="J66" s="4" t="s">
        <v>1428</v>
      </c>
    </row>
    <row r="67" spans="1:10">
      <c r="A67" s="4">
        <v>66</v>
      </c>
      <c r="B67" s="4" t="s">
        <v>948</v>
      </c>
      <c r="C67" s="4" t="s">
        <v>171</v>
      </c>
      <c r="D67" s="4" t="s">
        <v>1191</v>
      </c>
      <c r="E67" s="4" t="s">
        <v>1192</v>
      </c>
      <c r="F67" s="4" t="s">
        <v>1186</v>
      </c>
      <c r="G67" s="4" t="s">
        <v>1193</v>
      </c>
      <c r="J67" s="4" t="s">
        <v>1428</v>
      </c>
    </row>
    <row r="68" spans="1:10">
      <c r="A68" s="4">
        <v>67</v>
      </c>
      <c r="B68" s="4" t="s">
        <v>948</v>
      </c>
      <c r="C68" s="4" t="s">
        <v>171</v>
      </c>
      <c r="D68" s="4" t="s">
        <v>1194</v>
      </c>
      <c r="E68" s="4" t="s">
        <v>1195</v>
      </c>
      <c r="F68" s="4" t="s">
        <v>1196</v>
      </c>
      <c r="G68" s="4" t="s">
        <v>1197</v>
      </c>
      <c r="H68" s="4" t="s">
        <v>1198</v>
      </c>
      <c r="J68" s="4" t="s">
        <v>1428</v>
      </c>
    </row>
    <row r="69" spans="1:10">
      <c r="A69" s="4">
        <v>68</v>
      </c>
      <c r="B69" s="4" t="s">
        <v>948</v>
      </c>
      <c r="C69" s="4" t="s">
        <v>171</v>
      </c>
      <c r="D69" s="4" t="s">
        <v>1199</v>
      </c>
      <c r="E69" s="4" t="s">
        <v>1200</v>
      </c>
      <c r="F69" s="4" t="s">
        <v>1201</v>
      </c>
      <c r="G69" s="4" t="s">
        <v>1202</v>
      </c>
      <c r="J69" s="4" t="s">
        <v>1428</v>
      </c>
    </row>
    <row r="70" spans="1:10">
      <c r="A70" s="4">
        <v>69</v>
      </c>
      <c r="B70" s="4" t="s">
        <v>948</v>
      </c>
      <c r="C70" s="4" t="s">
        <v>171</v>
      </c>
      <c r="D70" s="4" t="s">
        <v>1203</v>
      </c>
      <c r="E70" s="4" t="s">
        <v>1204</v>
      </c>
      <c r="F70" s="4" t="s">
        <v>1205</v>
      </c>
      <c r="G70" s="4" t="s">
        <v>982</v>
      </c>
      <c r="J70" s="4" t="s">
        <v>1428</v>
      </c>
    </row>
    <row r="71" spans="1:10">
      <c r="A71" s="4">
        <v>70</v>
      </c>
      <c r="B71" s="4" t="s">
        <v>948</v>
      </c>
      <c r="C71" s="4" t="s">
        <v>171</v>
      </c>
      <c r="D71" s="4" t="s">
        <v>1206</v>
      </c>
      <c r="E71" s="4" t="s">
        <v>1207</v>
      </c>
      <c r="F71" s="4" t="s">
        <v>1208</v>
      </c>
      <c r="G71" s="4" t="s">
        <v>1202</v>
      </c>
      <c r="H71" s="4" t="s">
        <v>1209</v>
      </c>
      <c r="J71" s="4" t="s">
        <v>1428</v>
      </c>
    </row>
    <row r="72" spans="1:10">
      <c r="A72" s="4">
        <v>71</v>
      </c>
      <c r="B72" s="4" t="s">
        <v>948</v>
      </c>
      <c r="C72" s="4" t="s">
        <v>171</v>
      </c>
      <c r="D72" s="4" t="s">
        <v>1210</v>
      </c>
      <c r="E72" s="4" t="s">
        <v>1211</v>
      </c>
      <c r="F72" s="4" t="s">
        <v>1212</v>
      </c>
      <c r="G72" s="4" t="s">
        <v>1197</v>
      </c>
      <c r="H72" s="4" t="s">
        <v>1198</v>
      </c>
      <c r="J72" s="4" t="s">
        <v>1428</v>
      </c>
    </row>
    <row r="73" spans="1:10">
      <c r="A73" s="4">
        <v>72</v>
      </c>
      <c r="B73" s="4" t="s">
        <v>948</v>
      </c>
      <c r="C73" s="4" t="s">
        <v>171</v>
      </c>
      <c r="D73" s="4" t="s">
        <v>1213</v>
      </c>
      <c r="E73" s="4" t="s">
        <v>1214</v>
      </c>
      <c r="F73" s="4" t="s">
        <v>955</v>
      </c>
      <c r="G73" s="4" t="s">
        <v>1215</v>
      </c>
      <c r="J73" s="4" t="s">
        <v>1428</v>
      </c>
    </row>
    <row r="74" spans="1:10">
      <c r="A74" s="4">
        <v>73</v>
      </c>
      <c r="B74" s="4" t="s">
        <v>948</v>
      </c>
      <c r="C74" s="4" t="s">
        <v>171</v>
      </c>
      <c r="D74" s="4" t="s">
        <v>1216</v>
      </c>
      <c r="E74" s="4" t="s">
        <v>1217</v>
      </c>
      <c r="F74" s="4" t="s">
        <v>955</v>
      </c>
      <c r="G74" s="4" t="s">
        <v>1218</v>
      </c>
      <c r="J74" s="4" t="s">
        <v>1428</v>
      </c>
    </row>
    <row r="75" spans="1:10">
      <c r="A75" s="4">
        <v>74</v>
      </c>
      <c r="B75" s="4" t="s">
        <v>948</v>
      </c>
      <c r="C75" s="4" t="s">
        <v>171</v>
      </c>
      <c r="D75" s="4" t="s">
        <v>1219</v>
      </c>
      <c r="E75" s="4" t="s">
        <v>1220</v>
      </c>
      <c r="F75" s="4" t="s">
        <v>1221</v>
      </c>
      <c r="G75" s="4" t="s">
        <v>1222</v>
      </c>
      <c r="J75" s="4" t="s">
        <v>1428</v>
      </c>
    </row>
    <row r="76" spans="1:10">
      <c r="A76" s="4">
        <v>75</v>
      </c>
      <c r="B76" s="4" t="s">
        <v>948</v>
      </c>
      <c r="C76" s="4" t="s">
        <v>171</v>
      </c>
      <c r="D76" s="4" t="s">
        <v>1223</v>
      </c>
      <c r="E76" s="4" t="s">
        <v>1220</v>
      </c>
      <c r="F76" s="4" t="s">
        <v>1221</v>
      </c>
      <c r="G76" s="4" t="s">
        <v>1224</v>
      </c>
      <c r="H76" s="4" t="s">
        <v>1225</v>
      </c>
      <c r="J76" s="4" t="s">
        <v>1428</v>
      </c>
    </row>
    <row r="77" spans="1:10">
      <c r="A77" s="4">
        <v>76</v>
      </c>
      <c r="B77" s="4" t="s">
        <v>948</v>
      </c>
      <c r="C77" s="4" t="s">
        <v>171</v>
      </c>
      <c r="D77" s="4" t="s">
        <v>1226</v>
      </c>
      <c r="E77" s="4" t="s">
        <v>1227</v>
      </c>
      <c r="F77" s="4" t="s">
        <v>1228</v>
      </c>
      <c r="G77" s="4" t="s">
        <v>965</v>
      </c>
      <c r="J77" s="4" t="s">
        <v>1428</v>
      </c>
    </row>
    <row r="78" spans="1:10">
      <c r="A78" s="4">
        <v>77</v>
      </c>
      <c r="B78" s="4" t="s">
        <v>948</v>
      </c>
      <c r="C78" s="4" t="s">
        <v>171</v>
      </c>
      <c r="D78" s="4" t="s">
        <v>1229</v>
      </c>
      <c r="E78" s="4" t="s">
        <v>1230</v>
      </c>
      <c r="F78" s="4" t="s">
        <v>1231</v>
      </c>
      <c r="G78" s="4" t="s">
        <v>996</v>
      </c>
      <c r="J78" s="4" t="s">
        <v>1428</v>
      </c>
    </row>
    <row r="79" spans="1:10">
      <c r="A79" s="4">
        <v>78</v>
      </c>
      <c r="B79" s="4" t="s">
        <v>948</v>
      </c>
      <c r="C79" s="4" t="s">
        <v>171</v>
      </c>
      <c r="D79" s="4" t="s">
        <v>1232</v>
      </c>
      <c r="E79" s="4" t="s">
        <v>1233</v>
      </c>
      <c r="F79" s="4" t="s">
        <v>1234</v>
      </c>
      <c r="G79" s="4" t="s">
        <v>992</v>
      </c>
      <c r="J79" s="4" t="s">
        <v>1428</v>
      </c>
    </row>
    <row r="80" spans="1:10">
      <c r="A80" s="4">
        <v>79</v>
      </c>
      <c r="B80" s="4" t="s">
        <v>948</v>
      </c>
      <c r="C80" s="4" t="s">
        <v>171</v>
      </c>
      <c r="D80" s="4" t="s">
        <v>1235</v>
      </c>
      <c r="E80" s="4" t="s">
        <v>1236</v>
      </c>
      <c r="F80" s="4" t="s">
        <v>1237</v>
      </c>
      <c r="G80" s="4" t="s">
        <v>1238</v>
      </c>
      <c r="J80" s="4" t="s">
        <v>1428</v>
      </c>
    </row>
    <row r="81" spans="1:10">
      <c r="A81" s="4">
        <v>80</v>
      </c>
      <c r="B81" s="4" t="s">
        <v>948</v>
      </c>
      <c r="C81" s="4" t="s">
        <v>171</v>
      </c>
      <c r="D81" s="4" t="s">
        <v>1239</v>
      </c>
      <c r="E81" s="4" t="s">
        <v>1240</v>
      </c>
      <c r="F81" s="4" t="s">
        <v>1241</v>
      </c>
      <c r="G81" s="4" t="s">
        <v>987</v>
      </c>
      <c r="J81" s="4" t="s">
        <v>1428</v>
      </c>
    </row>
    <row r="82" spans="1:10">
      <c r="A82" s="4">
        <v>81</v>
      </c>
      <c r="B82" s="4" t="s">
        <v>948</v>
      </c>
      <c r="C82" s="4" t="s">
        <v>171</v>
      </c>
      <c r="D82" s="4" t="s">
        <v>1242</v>
      </c>
      <c r="E82" s="4" t="s">
        <v>1243</v>
      </c>
      <c r="F82" s="4" t="s">
        <v>1244</v>
      </c>
      <c r="G82" s="4" t="s">
        <v>952</v>
      </c>
      <c r="H82" s="4" t="s">
        <v>1245</v>
      </c>
      <c r="J82" s="4" t="s">
        <v>1428</v>
      </c>
    </row>
    <row r="83" spans="1:10">
      <c r="A83" s="4">
        <v>82</v>
      </c>
      <c r="B83" s="4" t="s">
        <v>948</v>
      </c>
      <c r="C83" s="4" t="s">
        <v>171</v>
      </c>
      <c r="D83" s="4" t="s">
        <v>1246</v>
      </c>
      <c r="E83" s="4" t="s">
        <v>1247</v>
      </c>
      <c r="F83" s="4" t="s">
        <v>1248</v>
      </c>
      <c r="G83" s="4" t="s">
        <v>1118</v>
      </c>
      <c r="J83" s="4" t="s">
        <v>1428</v>
      </c>
    </row>
    <row r="84" spans="1:10">
      <c r="A84" s="4">
        <v>83</v>
      </c>
      <c r="B84" s="4" t="s">
        <v>948</v>
      </c>
      <c r="C84" s="4" t="s">
        <v>171</v>
      </c>
      <c r="D84" s="4" t="s">
        <v>1249</v>
      </c>
      <c r="E84" s="4" t="s">
        <v>1250</v>
      </c>
      <c r="F84" s="4" t="s">
        <v>1251</v>
      </c>
      <c r="G84" s="4" t="s">
        <v>1118</v>
      </c>
      <c r="J84" s="4" t="s">
        <v>1428</v>
      </c>
    </row>
    <row r="85" spans="1:10">
      <c r="A85" s="4">
        <v>84</v>
      </c>
      <c r="B85" s="4" t="s">
        <v>948</v>
      </c>
      <c r="C85" s="4" t="s">
        <v>171</v>
      </c>
      <c r="D85" s="4" t="s">
        <v>1252</v>
      </c>
      <c r="E85" s="4" t="s">
        <v>1253</v>
      </c>
      <c r="F85" s="4" t="s">
        <v>1254</v>
      </c>
      <c r="G85" s="4" t="s">
        <v>965</v>
      </c>
      <c r="H85" s="4" t="s">
        <v>1255</v>
      </c>
      <c r="J85" s="4" t="s">
        <v>1428</v>
      </c>
    </row>
    <row r="86" spans="1:10">
      <c r="A86" s="4">
        <v>85</v>
      </c>
      <c r="B86" s="4" t="s">
        <v>948</v>
      </c>
      <c r="C86" s="4" t="s">
        <v>171</v>
      </c>
      <c r="D86" s="4" t="s">
        <v>1256</v>
      </c>
      <c r="E86" s="4" t="s">
        <v>1257</v>
      </c>
      <c r="F86" s="4" t="s">
        <v>1258</v>
      </c>
      <c r="G86" s="4" t="s">
        <v>1072</v>
      </c>
      <c r="J86" s="4" t="s">
        <v>1428</v>
      </c>
    </row>
    <row r="87" spans="1:10">
      <c r="A87" s="4">
        <v>86</v>
      </c>
      <c r="B87" s="4" t="s">
        <v>948</v>
      </c>
      <c r="C87" s="4" t="s">
        <v>171</v>
      </c>
      <c r="D87" s="4" t="s">
        <v>1259</v>
      </c>
      <c r="E87" s="4" t="s">
        <v>1260</v>
      </c>
      <c r="F87" s="4" t="s">
        <v>1261</v>
      </c>
      <c r="G87" s="4" t="s">
        <v>996</v>
      </c>
      <c r="J87" s="4" t="s">
        <v>1428</v>
      </c>
    </row>
    <row r="88" spans="1:10">
      <c r="A88" s="4">
        <v>87</v>
      </c>
      <c r="B88" s="4" t="s">
        <v>948</v>
      </c>
      <c r="C88" s="4" t="s">
        <v>171</v>
      </c>
      <c r="D88" s="4" t="s">
        <v>1262</v>
      </c>
      <c r="E88" s="4" t="s">
        <v>1263</v>
      </c>
      <c r="F88" s="4" t="s">
        <v>1264</v>
      </c>
      <c r="G88" s="4" t="s">
        <v>1072</v>
      </c>
      <c r="J88" s="4" t="s">
        <v>1428</v>
      </c>
    </row>
    <row r="89" spans="1:10">
      <c r="A89" s="4">
        <v>88</v>
      </c>
      <c r="B89" s="4" t="s">
        <v>948</v>
      </c>
      <c r="C89" s="4" t="s">
        <v>171</v>
      </c>
      <c r="D89" s="4" t="s">
        <v>1265</v>
      </c>
      <c r="E89" s="4" t="s">
        <v>1266</v>
      </c>
      <c r="F89" s="4" t="s">
        <v>1267</v>
      </c>
      <c r="G89" s="4" t="s">
        <v>1118</v>
      </c>
      <c r="J89" s="4" t="s">
        <v>1428</v>
      </c>
    </row>
    <row r="90" spans="1:10">
      <c r="A90" s="4">
        <v>89</v>
      </c>
      <c r="B90" s="4" t="s">
        <v>948</v>
      </c>
      <c r="C90" s="4" t="s">
        <v>171</v>
      </c>
      <c r="D90" s="4" t="s">
        <v>1268</v>
      </c>
      <c r="E90" s="4" t="s">
        <v>1269</v>
      </c>
      <c r="F90" s="4" t="s">
        <v>1270</v>
      </c>
      <c r="G90" s="4" t="s">
        <v>1118</v>
      </c>
      <c r="J90" s="4" t="s">
        <v>1428</v>
      </c>
    </row>
    <row r="91" spans="1:10">
      <c r="A91" s="4">
        <v>90</v>
      </c>
      <c r="B91" s="4" t="s">
        <v>948</v>
      </c>
      <c r="C91" s="4" t="s">
        <v>171</v>
      </c>
      <c r="D91" s="4" t="s">
        <v>1271</v>
      </c>
      <c r="E91" s="4" t="s">
        <v>1272</v>
      </c>
      <c r="F91" s="4" t="s">
        <v>1273</v>
      </c>
      <c r="G91" s="4" t="s">
        <v>1202</v>
      </c>
      <c r="H91" s="4" t="s">
        <v>1274</v>
      </c>
      <c r="J91" s="4" t="s">
        <v>1428</v>
      </c>
    </row>
    <row r="92" spans="1:10">
      <c r="A92" s="4">
        <v>91</v>
      </c>
      <c r="B92" s="4" t="s">
        <v>948</v>
      </c>
      <c r="C92" s="4" t="s">
        <v>171</v>
      </c>
      <c r="D92" s="4" t="s">
        <v>1275</v>
      </c>
      <c r="E92" s="4" t="s">
        <v>1276</v>
      </c>
      <c r="F92" s="4" t="s">
        <v>1277</v>
      </c>
      <c r="G92" s="4" t="s">
        <v>1278</v>
      </c>
      <c r="H92" s="4" t="s">
        <v>1279</v>
      </c>
      <c r="J92" s="4" t="s">
        <v>1428</v>
      </c>
    </row>
    <row r="93" spans="1:10">
      <c r="A93" s="4">
        <v>92</v>
      </c>
      <c r="B93" s="4" t="s">
        <v>948</v>
      </c>
      <c r="C93" s="4" t="s">
        <v>171</v>
      </c>
      <c r="D93" s="4" t="s">
        <v>1280</v>
      </c>
      <c r="E93" s="4" t="s">
        <v>1281</v>
      </c>
      <c r="F93" s="4" t="s">
        <v>1282</v>
      </c>
      <c r="G93" s="4" t="s">
        <v>1118</v>
      </c>
      <c r="J93" s="4" t="s">
        <v>1428</v>
      </c>
    </row>
    <row r="94" spans="1:10">
      <c r="A94" s="4">
        <v>93</v>
      </c>
      <c r="B94" s="4" t="s">
        <v>948</v>
      </c>
      <c r="C94" s="4" t="s">
        <v>171</v>
      </c>
      <c r="D94" s="4" t="s">
        <v>1283</v>
      </c>
      <c r="E94" s="4" t="s">
        <v>1284</v>
      </c>
      <c r="F94" s="4" t="s">
        <v>1026</v>
      </c>
      <c r="G94" s="4" t="s">
        <v>965</v>
      </c>
      <c r="J94" s="4" t="s">
        <v>1428</v>
      </c>
    </row>
    <row r="95" spans="1:10">
      <c r="A95" s="4">
        <v>94</v>
      </c>
      <c r="B95" s="4" t="s">
        <v>948</v>
      </c>
      <c r="C95" s="4" t="s">
        <v>171</v>
      </c>
      <c r="D95" s="4" t="s">
        <v>1285</v>
      </c>
      <c r="E95" s="4" t="s">
        <v>1286</v>
      </c>
      <c r="F95" s="4" t="s">
        <v>1287</v>
      </c>
      <c r="G95" s="4" t="s">
        <v>1288</v>
      </c>
      <c r="H95" s="4" t="s">
        <v>1289</v>
      </c>
      <c r="J95" s="4" t="s">
        <v>1428</v>
      </c>
    </row>
    <row r="96" spans="1:10">
      <c r="A96" s="4">
        <v>95</v>
      </c>
      <c r="B96" s="4" t="s">
        <v>948</v>
      </c>
      <c r="C96" s="4" t="s">
        <v>171</v>
      </c>
      <c r="D96" s="4" t="s">
        <v>1290</v>
      </c>
      <c r="E96" s="4" t="s">
        <v>1291</v>
      </c>
      <c r="F96" s="4" t="s">
        <v>1292</v>
      </c>
      <c r="G96" s="4" t="s">
        <v>965</v>
      </c>
      <c r="J96" s="4" t="s">
        <v>1428</v>
      </c>
    </row>
    <row r="97" spans="1:10">
      <c r="A97" s="4">
        <v>96</v>
      </c>
      <c r="B97" s="4" t="s">
        <v>948</v>
      </c>
      <c r="C97" s="4" t="s">
        <v>171</v>
      </c>
      <c r="D97" s="4" t="s">
        <v>1293</v>
      </c>
      <c r="E97" s="4" t="s">
        <v>1294</v>
      </c>
      <c r="F97" s="4" t="s">
        <v>1295</v>
      </c>
      <c r="G97" s="4" t="s">
        <v>996</v>
      </c>
      <c r="J97" s="4" t="s">
        <v>1428</v>
      </c>
    </row>
    <row r="98" spans="1:10">
      <c r="A98" s="4">
        <v>97</v>
      </c>
      <c r="B98" s="4" t="s">
        <v>948</v>
      </c>
      <c r="C98" s="4" t="s">
        <v>171</v>
      </c>
      <c r="D98" s="4" t="s">
        <v>1296</v>
      </c>
      <c r="E98" s="4" t="s">
        <v>1297</v>
      </c>
      <c r="F98" s="4" t="s">
        <v>1298</v>
      </c>
      <c r="G98" s="4" t="s">
        <v>996</v>
      </c>
      <c r="J98" s="4" t="s">
        <v>1428</v>
      </c>
    </row>
    <row r="99" spans="1:10">
      <c r="A99" s="4">
        <v>98</v>
      </c>
      <c r="B99" s="4" t="s">
        <v>948</v>
      </c>
      <c r="C99" s="4" t="s">
        <v>171</v>
      </c>
      <c r="D99" s="4" t="s">
        <v>1299</v>
      </c>
      <c r="E99" s="4" t="s">
        <v>1300</v>
      </c>
      <c r="F99" s="4" t="s">
        <v>1301</v>
      </c>
      <c r="G99" s="4" t="s">
        <v>965</v>
      </c>
      <c r="J99" s="4" t="s">
        <v>1428</v>
      </c>
    </row>
    <row r="100" spans="1:10">
      <c r="A100" s="4">
        <v>99</v>
      </c>
      <c r="B100" s="4" t="s">
        <v>948</v>
      </c>
      <c r="C100" s="4" t="s">
        <v>171</v>
      </c>
      <c r="D100" s="4" t="s">
        <v>1302</v>
      </c>
      <c r="E100" s="4" t="s">
        <v>1303</v>
      </c>
      <c r="F100" s="4" t="s">
        <v>1304</v>
      </c>
      <c r="G100" s="4" t="s">
        <v>1202</v>
      </c>
      <c r="J100" s="4" t="s">
        <v>1428</v>
      </c>
    </row>
    <row r="101" spans="1:10">
      <c r="A101" s="4">
        <v>100</v>
      </c>
      <c r="B101" s="4" t="s">
        <v>948</v>
      </c>
      <c r="C101" s="4" t="s">
        <v>171</v>
      </c>
      <c r="D101" s="4" t="s">
        <v>1305</v>
      </c>
      <c r="E101" s="4" t="s">
        <v>1306</v>
      </c>
      <c r="F101" s="4" t="s">
        <v>1221</v>
      </c>
      <c r="G101" s="4" t="s">
        <v>1307</v>
      </c>
      <c r="J101" s="4" t="s">
        <v>1428</v>
      </c>
    </row>
    <row r="102" spans="1:10">
      <c r="A102" s="4">
        <v>101</v>
      </c>
      <c r="B102" s="4" t="s">
        <v>948</v>
      </c>
      <c r="C102" s="4" t="s">
        <v>171</v>
      </c>
      <c r="D102" s="4" t="s">
        <v>1308</v>
      </c>
      <c r="E102" s="4" t="s">
        <v>1309</v>
      </c>
      <c r="F102" s="4" t="s">
        <v>1310</v>
      </c>
      <c r="G102" s="4" t="s">
        <v>1202</v>
      </c>
      <c r="J102" s="4" t="s">
        <v>1428</v>
      </c>
    </row>
    <row r="103" spans="1:10">
      <c r="A103" s="4">
        <v>102</v>
      </c>
      <c r="B103" s="4" t="s">
        <v>948</v>
      </c>
      <c r="C103" s="4" t="s">
        <v>171</v>
      </c>
      <c r="D103" s="4" t="s">
        <v>1311</v>
      </c>
      <c r="E103" s="4" t="s">
        <v>1312</v>
      </c>
      <c r="F103" s="4" t="s">
        <v>1313</v>
      </c>
      <c r="G103" s="4" t="s">
        <v>1314</v>
      </c>
      <c r="J103" s="4" t="s">
        <v>1428</v>
      </c>
    </row>
    <row r="104" spans="1:10">
      <c r="A104" s="4">
        <v>103</v>
      </c>
      <c r="B104" s="4" t="s">
        <v>948</v>
      </c>
      <c r="C104" s="4" t="s">
        <v>171</v>
      </c>
      <c r="D104" s="4" t="s">
        <v>1315</v>
      </c>
      <c r="E104" s="4" t="s">
        <v>1316</v>
      </c>
      <c r="F104" s="4" t="s">
        <v>1317</v>
      </c>
      <c r="G104" s="4" t="s">
        <v>982</v>
      </c>
      <c r="J104" s="4" t="s">
        <v>1428</v>
      </c>
    </row>
    <row r="105" spans="1:10">
      <c r="A105" s="4">
        <v>104</v>
      </c>
      <c r="B105" s="4" t="s">
        <v>948</v>
      </c>
      <c r="C105" s="4" t="s">
        <v>171</v>
      </c>
      <c r="D105" s="4" t="s">
        <v>1318</v>
      </c>
      <c r="E105" s="4" t="s">
        <v>1319</v>
      </c>
      <c r="F105" s="4" t="s">
        <v>1320</v>
      </c>
      <c r="G105" s="4" t="s">
        <v>996</v>
      </c>
      <c r="J105" s="4" t="s">
        <v>1428</v>
      </c>
    </row>
    <row r="106" spans="1:10">
      <c r="A106" s="4">
        <v>105</v>
      </c>
      <c r="B106" s="4" t="s">
        <v>948</v>
      </c>
      <c r="C106" s="4" t="s">
        <v>171</v>
      </c>
      <c r="D106" s="4" t="s">
        <v>1321</v>
      </c>
      <c r="E106" s="4" t="s">
        <v>1322</v>
      </c>
      <c r="F106" s="4" t="s">
        <v>1323</v>
      </c>
      <c r="G106" s="4" t="s">
        <v>996</v>
      </c>
      <c r="H106" s="4" t="s">
        <v>1324</v>
      </c>
      <c r="J106" s="4" t="s">
        <v>1428</v>
      </c>
    </row>
    <row r="107" spans="1:10">
      <c r="A107" s="4">
        <v>106</v>
      </c>
      <c r="B107" s="4" t="s">
        <v>948</v>
      </c>
      <c r="C107" s="4" t="s">
        <v>171</v>
      </c>
      <c r="D107" s="4" t="s">
        <v>1325</v>
      </c>
      <c r="E107" s="4" t="s">
        <v>1326</v>
      </c>
      <c r="F107" s="4" t="s">
        <v>1327</v>
      </c>
      <c r="G107" s="4" t="s">
        <v>1328</v>
      </c>
      <c r="J107" s="4" t="s">
        <v>1428</v>
      </c>
    </row>
    <row r="108" spans="1:10">
      <c r="A108" s="4">
        <v>107</v>
      </c>
      <c r="B108" s="4" t="s">
        <v>948</v>
      </c>
      <c r="C108" s="4" t="s">
        <v>171</v>
      </c>
      <c r="D108" s="4" t="s">
        <v>1329</v>
      </c>
      <c r="E108" s="4" t="s">
        <v>1330</v>
      </c>
      <c r="F108" s="4" t="s">
        <v>1331</v>
      </c>
      <c r="G108" s="4" t="s">
        <v>996</v>
      </c>
      <c r="J108" s="4" t="s">
        <v>1428</v>
      </c>
    </row>
    <row r="109" spans="1:10">
      <c r="A109" s="4">
        <v>108</v>
      </c>
      <c r="B109" s="4" t="s">
        <v>948</v>
      </c>
      <c r="C109" s="4" t="s">
        <v>171</v>
      </c>
      <c r="D109" s="4" t="s">
        <v>1332</v>
      </c>
      <c r="E109" s="4" t="s">
        <v>1333</v>
      </c>
      <c r="F109" s="4" t="s">
        <v>1334</v>
      </c>
      <c r="G109" s="4" t="s">
        <v>987</v>
      </c>
      <c r="J109" s="4" t="s">
        <v>1428</v>
      </c>
    </row>
    <row r="110" spans="1:10">
      <c r="A110" s="4">
        <v>109</v>
      </c>
      <c r="B110" s="4" t="s">
        <v>948</v>
      </c>
      <c r="C110" s="4" t="s">
        <v>171</v>
      </c>
      <c r="D110" s="4" t="s">
        <v>1335</v>
      </c>
      <c r="E110" s="4" t="s">
        <v>1336</v>
      </c>
      <c r="F110" s="4" t="s">
        <v>1337</v>
      </c>
      <c r="G110" s="4" t="s">
        <v>1202</v>
      </c>
      <c r="J110" s="4" t="s">
        <v>1428</v>
      </c>
    </row>
    <row r="111" spans="1:10">
      <c r="A111" s="4">
        <v>110</v>
      </c>
      <c r="B111" s="4" t="s">
        <v>948</v>
      </c>
      <c r="C111" s="4" t="s">
        <v>171</v>
      </c>
      <c r="D111" s="4" t="s">
        <v>1338</v>
      </c>
      <c r="E111" s="4" t="s">
        <v>1339</v>
      </c>
      <c r="F111" s="4" t="s">
        <v>1340</v>
      </c>
      <c r="G111" s="4" t="s">
        <v>996</v>
      </c>
      <c r="J111" s="4" t="s">
        <v>1428</v>
      </c>
    </row>
    <row r="112" spans="1:10">
      <c r="A112" s="4">
        <v>111</v>
      </c>
      <c r="B112" s="4" t="s">
        <v>948</v>
      </c>
      <c r="C112" s="4" t="s">
        <v>171</v>
      </c>
      <c r="D112" s="4" t="s">
        <v>1341</v>
      </c>
      <c r="E112" s="4" t="s">
        <v>1342</v>
      </c>
      <c r="F112" s="4" t="s">
        <v>1343</v>
      </c>
      <c r="G112" s="4" t="s">
        <v>1344</v>
      </c>
      <c r="J112" s="4" t="s">
        <v>1428</v>
      </c>
    </row>
    <row r="113" spans="1:10">
      <c r="A113" s="4">
        <v>112</v>
      </c>
      <c r="B113" s="4" t="s">
        <v>948</v>
      </c>
      <c r="C113" s="4" t="s">
        <v>171</v>
      </c>
      <c r="D113" s="4" t="s">
        <v>1345</v>
      </c>
      <c r="E113" s="4" t="s">
        <v>1346</v>
      </c>
      <c r="F113" s="4" t="s">
        <v>1347</v>
      </c>
      <c r="G113" s="4" t="s">
        <v>965</v>
      </c>
      <c r="H113" s="4" t="s">
        <v>1348</v>
      </c>
      <c r="J113" s="4" t="s">
        <v>1428</v>
      </c>
    </row>
    <row r="114" spans="1:10">
      <c r="A114" s="4">
        <v>113</v>
      </c>
      <c r="B114" s="4" t="s">
        <v>948</v>
      </c>
      <c r="C114" s="4" t="s">
        <v>171</v>
      </c>
      <c r="D114" s="4" t="s">
        <v>1349</v>
      </c>
      <c r="E114" s="4" t="s">
        <v>1350</v>
      </c>
      <c r="F114" s="4" t="s">
        <v>1351</v>
      </c>
      <c r="G114" s="4" t="s">
        <v>965</v>
      </c>
      <c r="J114" s="4" t="s">
        <v>1428</v>
      </c>
    </row>
    <row r="115" spans="1:10">
      <c r="A115" s="4">
        <v>114</v>
      </c>
      <c r="B115" s="4" t="s">
        <v>948</v>
      </c>
      <c r="C115" s="4" t="s">
        <v>171</v>
      </c>
      <c r="D115" s="4" t="s">
        <v>1352</v>
      </c>
      <c r="E115" s="4" t="s">
        <v>1353</v>
      </c>
      <c r="F115" s="4" t="s">
        <v>1354</v>
      </c>
      <c r="G115" s="4" t="s">
        <v>965</v>
      </c>
      <c r="J115" s="4" t="s">
        <v>1428</v>
      </c>
    </row>
    <row r="116" spans="1:10">
      <c r="A116" s="4">
        <v>115</v>
      </c>
      <c r="B116" s="4" t="s">
        <v>948</v>
      </c>
      <c r="C116" s="4" t="s">
        <v>171</v>
      </c>
      <c r="D116" s="4" t="s">
        <v>1355</v>
      </c>
      <c r="E116" s="4" t="s">
        <v>1356</v>
      </c>
      <c r="F116" s="4" t="s">
        <v>1357</v>
      </c>
      <c r="G116" s="4" t="s">
        <v>1000</v>
      </c>
      <c r="J116" s="4" t="s">
        <v>1428</v>
      </c>
    </row>
    <row r="117" spans="1:10">
      <c r="A117" s="4">
        <v>116</v>
      </c>
      <c r="B117" s="4" t="s">
        <v>948</v>
      </c>
      <c r="C117" s="4" t="s">
        <v>171</v>
      </c>
      <c r="D117" s="4" t="s">
        <v>1358</v>
      </c>
      <c r="E117" s="4" t="s">
        <v>1359</v>
      </c>
      <c r="F117" s="4" t="s">
        <v>1360</v>
      </c>
      <c r="G117" s="4" t="s">
        <v>1361</v>
      </c>
      <c r="H117" s="4" t="s">
        <v>1362</v>
      </c>
      <c r="J117" s="4" t="s">
        <v>1428</v>
      </c>
    </row>
    <row r="118" spans="1:10">
      <c r="A118" s="4">
        <v>117</v>
      </c>
      <c r="B118" s="4" t="s">
        <v>948</v>
      </c>
      <c r="C118" s="4" t="s">
        <v>171</v>
      </c>
      <c r="D118" s="4" t="s">
        <v>1363</v>
      </c>
      <c r="E118" s="4" t="s">
        <v>1364</v>
      </c>
      <c r="F118" s="4" t="s">
        <v>1365</v>
      </c>
      <c r="G118" s="4" t="s">
        <v>1238</v>
      </c>
      <c r="H118" s="4" t="s">
        <v>1366</v>
      </c>
      <c r="J118" s="4" t="s">
        <v>1428</v>
      </c>
    </row>
    <row r="119" spans="1:10">
      <c r="A119" s="4">
        <v>118</v>
      </c>
      <c r="B119" s="4" t="s">
        <v>948</v>
      </c>
      <c r="C119" s="4" t="s">
        <v>171</v>
      </c>
      <c r="D119" s="4" t="s">
        <v>1367</v>
      </c>
      <c r="E119" s="4" t="s">
        <v>1368</v>
      </c>
      <c r="F119" s="4" t="s">
        <v>1369</v>
      </c>
      <c r="G119" s="4" t="s">
        <v>1118</v>
      </c>
      <c r="H119" s="4" t="s">
        <v>1370</v>
      </c>
      <c r="J119" s="4" t="s">
        <v>1428</v>
      </c>
    </row>
    <row r="120" spans="1:10">
      <c r="A120" s="4">
        <v>119</v>
      </c>
      <c r="B120" s="4" t="s">
        <v>948</v>
      </c>
      <c r="C120" s="4" t="s">
        <v>171</v>
      </c>
      <c r="D120" s="4" t="s">
        <v>1371</v>
      </c>
      <c r="E120" s="4" t="s">
        <v>1372</v>
      </c>
      <c r="F120" s="4" t="s">
        <v>1357</v>
      </c>
      <c r="G120" s="4" t="s">
        <v>1373</v>
      </c>
      <c r="J120" s="4" t="s">
        <v>1428</v>
      </c>
    </row>
    <row r="121" spans="1:10">
      <c r="A121" s="4">
        <v>120</v>
      </c>
      <c r="B121" s="4" t="s">
        <v>948</v>
      </c>
      <c r="C121" s="4" t="s">
        <v>171</v>
      </c>
      <c r="D121" s="4" t="s">
        <v>1374</v>
      </c>
      <c r="E121" s="4" t="s">
        <v>1375</v>
      </c>
      <c r="F121" s="4" t="s">
        <v>1376</v>
      </c>
      <c r="G121" s="4" t="s">
        <v>1072</v>
      </c>
      <c r="J121" s="4" t="s">
        <v>1428</v>
      </c>
    </row>
    <row r="122" spans="1:10">
      <c r="A122" s="4">
        <v>121</v>
      </c>
      <c r="B122" s="4" t="s">
        <v>948</v>
      </c>
      <c r="C122" s="4" t="s">
        <v>171</v>
      </c>
      <c r="D122" s="4" t="s">
        <v>1377</v>
      </c>
      <c r="E122" s="4" t="s">
        <v>1378</v>
      </c>
      <c r="F122" s="4" t="s">
        <v>1379</v>
      </c>
      <c r="G122" s="4" t="s">
        <v>965</v>
      </c>
      <c r="J122" s="4" t="s">
        <v>1428</v>
      </c>
    </row>
    <row r="123" spans="1:10">
      <c r="A123" s="4">
        <v>122</v>
      </c>
      <c r="B123" s="4" t="s">
        <v>948</v>
      </c>
      <c r="C123" s="4" t="s">
        <v>171</v>
      </c>
      <c r="D123" s="4" t="s">
        <v>1380</v>
      </c>
      <c r="E123" s="4" t="s">
        <v>1381</v>
      </c>
      <c r="F123" s="4" t="s">
        <v>1382</v>
      </c>
      <c r="G123" s="4" t="s">
        <v>952</v>
      </c>
      <c r="J123" s="4" t="s">
        <v>1428</v>
      </c>
    </row>
    <row r="124" spans="1:10">
      <c r="A124" s="4">
        <v>123</v>
      </c>
      <c r="B124" s="4" t="s">
        <v>948</v>
      </c>
      <c r="C124" s="4" t="s">
        <v>171</v>
      </c>
      <c r="D124" s="4" t="s">
        <v>1383</v>
      </c>
      <c r="E124" s="4" t="s">
        <v>1384</v>
      </c>
      <c r="F124" s="4" t="s">
        <v>955</v>
      </c>
      <c r="G124" s="4" t="s">
        <v>1385</v>
      </c>
      <c r="J124" s="4" t="s">
        <v>1428</v>
      </c>
    </row>
    <row r="125" spans="1:10">
      <c r="A125" s="4">
        <v>124</v>
      </c>
      <c r="B125" s="4" t="s">
        <v>948</v>
      </c>
      <c r="C125" s="4" t="s">
        <v>171</v>
      </c>
      <c r="D125" s="4" t="s">
        <v>1386</v>
      </c>
      <c r="E125" s="4" t="s">
        <v>1387</v>
      </c>
      <c r="F125" s="4" t="s">
        <v>1388</v>
      </c>
      <c r="G125" s="4" t="s">
        <v>965</v>
      </c>
      <c r="J125" s="4" t="s">
        <v>1428</v>
      </c>
    </row>
    <row r="126" spans="1:10">
      <c r="A126" s="4">
        <v>125</v>
      </c>
      <c r="B126" s="4" t="s">
        <v>948</v>
      </c>
      <c r="C126" s="4" t="s">
        <v>171</v>
      </c>
      <c r="D126" s="4" t="s">
        <v>1389</v>
      </c>
      <c r="E126" s="4" t="s">
        <v>1390</v>
      </c>
      <c r="F126" s="4" t="s">
        <v>1391</v>
      </c>
      <c r="G126" s="4" t="s">
        <v>965</v>
      </c>
      <c r="J126" s="4" t="s">
        <v>1428</v>
      </c>
    </row>
    <row r="127" spans="1:10">
      <c r="A127" s="4">
        <v>126</v>
      </c>
      <c r="B127" s="4" t="s">
        <v>948</v>
      </c>
      <c r="C127" s="4" t="s">
        <v>171</v>
      </c>
      <c r="D127" s="4" t="s">
        <v>1392</v>
      </c>
      <c r="E127" s="4" t="s">
        <v>1393</v>
      </c>
      <c r="F127" s="4" t="s">
        <v>1394</v>
      </c>
      <c r="G127" s="4" t="s">
        <v>1373</v>
      </c>
      <c r="J127" s="4" t="s">
        <v>1428</v>
      </c>
    </row>
    <row r="128" spans="1:10">
      <c r="A128" s="4">
        <v>127</v>
      </c>
      <c r="B128" s="4" t="s">
        <v>948</v>
      </c>
      <c r="C128" s="4" t="s">
        <v>171</v>
      </c>
      <c r="D128" s="4" t="s">
        <v>1395</v>
      </c>
      <c r="E128" s="4" t="s">
        <v>1396</v>
      </c>
      <c r="F128" s="4" t="s">
        <v>1186</v>
      </c>
      <c r="G128" s="4" t="s">
        <v>1397</v>
      </c>
      <c r="J128" s="4" t="s">
        <v>1428</v>
      </c>
    </row>
    <row r="129" spans="1:10">
      <c r="A129" s="4">
        <v>128</v>
      </c>
      <c r="B129" s="4" t="s">
        <v>948</v>
      </c>
      <c r="C129" s="4" t="s">
        <v>171</v>
      </c>
      <c r="D129" s="4" t="s">
        <v>1398</v>
      </c>
      <c r="E129" s="4" t="s">
        <v>1399</v>
      </c>
      <c r="F129" s="4" t="s">
        <v>1124</v>
      </c>
      <c r="G129" s="4" t="s">
        <v>1215</v>
      </c>
      <c r="J129" s="4" t="s">
        <v>1428</v>
      </c>
    </row>
    <row r="130" spans="1:10">
      <c r="A130" s="4">
        <v>129</v>
      </c>
      <c r="B130" s="4" t="s">
        <v>948</v>
      </c>
      <c r="C130" s="4" t="s">
        <v>171</v>
      </c>
      <c r="D130" s="4" t="s">
        <v>1400</v>
      </c>
      <c r="E130" s="4" t="s">
        <v>1401</v>
      </c>
      <c r="F130" s="4" t="s">
        <v>991</v>
      </c>
      <c r="G130" s="4" t="s">
        <v>1402</v>
      </c>
      <c r="J130" s="4" t="s">
        <v>1428</v>
      </c>
    </row>
    <row r="131" spans="1:10">
      <c r="A131" s="4">
        <v>130</v>
      </c>
      <c r="B131" s="4" t="s">
        <v>948</v>
      </c>
      <c r="C131" s="4" t="s">
        <v>171</v>
      </c>
      <c r="D131" s="4" t="s">
        <v>1403</v>
      </c>
      <c r="E131" s="4" t="s">
        <v>1404</v>
      </c>
      <c r="F131" s="4" t="s">
        <v>991</v>
      </c>
      <c r="G131" s="4" t="s">
        <v>1405</v>
      </c>
      <c r="J131" s="4" t="s">
        <v>1428</v>
      </c>
    </row>
    <row r="132" spans="1:10">
      <c r="A132" s="4">
        <v>131</v>
      </c>
      <c r="B132" s="4" t="s">
        <v>948</v>
      </c>
      <c r="C132" s="4" t="s">
        <v>171</v>
      </c>
      <c r="D132" s="4" t="s">
        <v>1406</v>
      </c>
      <c r="E132" s="4" t="s">
        <v>1407</v>
      </c>
      <c r="F132" s="4" t="s">
        <v>991</v>
      </c>
      <c r="G132" s="4" t="s">
        <v>1408</v>
      </c>
      <c r="J132" s="4" t="s">
        <v>1428</v>
      </c>
    </row>
    <row r="133" spans="1:10">
      <c r="A133" s="4">
        <v>132</v>
      </c>
      <c r="B133" s="4" t="s">
        <v>948</v>
      </c>
      <c r="C133" s="4" t="s">
        <v>171</v>
      </c>
      <c r="D133" s="4" t="s">
        <v>1409</v>
      </c>
      <c r="E133" s="4" t="s">
        <v>1410</v>
      </c>
      <c r="F133" s="4" t="s">
        <v>1212</v>
      </c>
      <c r="G133" s="4" t="s">
        <v>1411</v>
      </c>
      <c r="J133" s="4" t="s">
        <v>1428</v>
      </c>
    </row>
    <row r="134" spans="1:10">
      <c r="A134" s="4">
        <v>133</v>
      </c>
      <c r="B134" s="4" t="s">
        <v>948</v>
      </c>
      <c r="C134" s="4" t="s">
        <v>171</v>
      </c>
      <c r="D134" s="4" t="s">
        <v>1412</v>
      </c>
      <c r="E134" s="4" t="s">
        <v>1413</v>
      </c>
      <c r="F134" s="4" t="s">
        <v>1212</v>
      </c>
      <c r="G134" s="4" t="s">
        <v>1414</v>
      </c>
      <c r="H134" s="4" t="s">
        <v>1415</v>
      </c>
      <c r="J134" s="4" t="s">
        <v>1428</v>
      </c>
    </row>
    <row r="135" spans="1:10">
      <c r="A135" s="4">
        <v>134</v>
      </c>
      <c r="B135" s="4" t="s">
        <v>948</v>
      </c>
      <c r="C135" s="4" t="s">
        <v>171</v>
      </c>
      <c r="D135" s="4" t="s">
        <v>1416</v>
      </c>
      <c r="E135" s="4" t="s">
        <v>1417</v>
      </c>
      <c r="F135" s="4" t="s">
        <v>1360</v>
      </c>
      <c r="G135" s="4" t="s">
        <v>1288</v>
      </c>
      <c r="J135" s="4" t="s">
        <v>1428</v>
      </c>
    </row>
    <row r="136" spans="1:10">
      <c r="A136" s="4">
        <v>135</v>
      </c>
      <c r="B136" s="4" t="s">
        <v>948</v>
      </c>
      <c r="C136" s="4" t="s">
        <v>171</v>
      </c>
      <c r="D136" s="4" t="s">
        <v>1418</v>
      </c>
      <c r="E136" s="4" t="s">
        <v>1419</v>
      </c>
      <c r="F136" s="4" t="s">
        <v>1420</v>
      </c>
      <c r="G136" s="4" t="s">
        <v>996</v>
      </c>
      <c r="J136" s="4" t="s">
        <v>1428</v>
      </c>
    </row>
    <row r="137" spans="1:10">
      <c r="A137" s="4">
        <v>136</v>
      </c>
      <c r="B137" s="4" t="s">
        <v>948</v>
      </c>
      <c r="C137" s="4" t="s">
        <v>171</v>
      </c>
      <c r="D137" s="4" t="s">
        <v>1421</v>
      </c>
      <c r="E137" s="4" t="s">
        <v>1422</v>
      </c>
      <c r="F137" s="4" t="s">
        <v>1423</v>
      </c>
      <c r="G137" s="4" t="s">
        <v>1097</v>
      </c>
      <c r="J137" s="4" t="s">
        <v>1428</v>
      </c>
    </row>
    <row r="138" spans="1:10">
      <c r="A138" s="4">
        <v>137</v>
      </c>
      <c r="B138" s="4" t="s">
        <v>948</v>
      </c>
      <c r="C138" s="4" t="s">
        <v>171</v>
      </c>
      <c r="D138" s="4" t="s">
        <v>1424</v>
      </c>
      <c r="E138" s="4" t="s">
        <v>1425</v>
      </c>
      <c r="F138" s="4" t="s">
        <v>1426</v>
      </c>
      <c r="G138" s="4" t="s">
        <v>1288</v>
      </c>
      <c r="H138" s="4" t="s">
        <v>1427</v>
      </c>
      <c r="J138" s="4" t="s">
        <v>1428</v>
      </c>
    </row>
  </sheetData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11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75">
        <v>1</v>
      </c>
      <c r="E9" s="898"/>
      <c r="F9" s="900"/>
      <c r="G9" s="904" t="s">
        <v>88</v>
      </c>
      <c r="H9" s="775"/>
      <c r="I9" s="775">
        <v>1</v>
      </c>
      <c r="J9" s="892"/>
      <c r="K9" s="815" t="s">
        <v>88</v>
      </c>
      <c r="L9" s="789"/>
      <c r="M9" s="789" t="s">
        <v>96</v>
      </c>
      <c r="N9" s="896"/>
      <c r="O9" s="815" t="s">
        <v>88</v>
      </c>
      <c r="P9" s="331"/>
      <c r="Q9" s="331" t="s">
        <v>96</v>
      </c>
      <c r="R9" s="682"/>
      <c r="S9" s="438"/>
    </row>
    <row r="10" spans="1:19" s="103" customFormat="1" ht="17.100000000000001" customHeight="1">
      <c r="A10" s="308"/>
      <c r="C10" s="184"/>
      <c r="D10" s="776"/>
      <c r="E10" s="899"/>
      <c r="F10" s="901"/>
      <c r="G10" s="776"/>
      <c r="H10" s="776"/>
      <c r="I10" s="776"/>
      <c r="J10" s="893"/>
      <c r="K10" s="776"/>
      <c r="L10" s="776"/>
      <c r="M10" s="776"/>
      <c r="N10" s="897"/>
      <c r="O10" s="776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76"/>
      <c r="E11" s="899"/>
      <c r="F11" s="901"/>
      <c r="G11" s="776"/>
      <c r="H11" s="776"/>
      <c r="I11" s="776"/>
      <c r="J11" s="893"/>
      <c r="K11" s="776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76"/>
      <c r="E12" s="899"/>
      <c r="F12" s="901"/>
      <c r="G12" s="776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91"/>
      <c r="E14" s="902"/>
      <c r="F14" s="903"/>
      <c r="G14" s="905"/>
      <c r="H14" s="775"/>
      <c r="I14" s="775">
        <v>1</v>
      </c>
      <c r="J14" s="892"/>
      <c r="K14" s="815" t="s">
        <v>88</v>
      </c>
      <c r="L14" s="789"/>
      <c r="M14" s="789" t="s">
        <v>96</v>
      </c>
      <c r="N14" s="896"/>
      <c r="O14" s="815" t="s">
        <v>88</v>
      </c>
      <c r="P14" s="331"/>
      <c r="Q14" s="331" t="s">
        <v>96</v>
      </c>
      <c r="R14" s="682"/>
      <c r="S14" s="438"/>
    </row>
    <row r="15" spans="1:19" ht="17.100000000000001" customHeight="1">
      <c r="A15" s="308"/>
      <c r="B15" s="103"/>
      <c r="C15" s="184"/>
      <c r="D15" s="891"/>
      <c r="E15" s="902"/>
      <c r="F15" s="903"/>
      <c r="G15" s="905"/>
      <c r="H15" s="775"/>
      <c r="I15" s="775"/>
      <c r="J15" s="893"/>
      <c r="K15" s="815"/>
      <c r="L15" s="789"/>
      <c r="M15" s="789"/>
      <c r="N15" s="897"/>
      <c r="O15" s="815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91"/>
      <c r="E16" s="902"/>
      <c r="F16" s="903"/>
      <c r="G16" s="905"/>
      <c r="H16" s="775"/>
      <c r="I16" s="775"/>
      <c r="J16" s="893"/>
      <c r="K16" s="815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91"/>
      <c r="E17" s="902"/>
      <c r="F17" s="903"/>
      <c r="G17" s="905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828" t="s">
        <v>301</v>
      </c>
      <c r="P25" s="828"/>
      <c r="Q25" s="828"/>
      <c r="R25" s="830" t="s">
        <v>273</v>
      </c>
      <c r="S25" s="830"/>
      <c r="T25" s="830"/>
      <c r="U25" s="827" t="s">
        <v>344</v>
      </c>
      <c r="W25" s="906"/>
    </row>
    <row r="26" spans="1:36" ht="17.100000000000001" customHeight="1">
      <c r="O26" s="894" t="s">
        <v>696</v>
      </c>
      <c r="P26" s="894" t="s">
        <v>274</v>
      </c>
      <c r="Q26" s="894"/>
      <c r="R26" s="830"/>
      <c r="S26" s="830"/>
      <c r="T26" s="830"/>
      <c r="U26" s="827"/>
      <c r="W26" s="906"/>
    </row>
    <row r="27" spans="1:36" ht="37.5" customHeight="1">
      <c r="O27" s="894"/>
      <c r="P27" s="105" t="s">
        <v>697</v>
      </c>
      <c r="Q27" s="105" t="s">
        <v>6</v>
      </c>
      <c r="R27" s="106" t="s">
        <v>277</v>
      </c>
      <c r="S27" s="829" t="s">
        <v>276</v>
      </c>
      <c r="T27" s="829"/>
      <c r="U27" s="827"/>
      <c r="W27" s="906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95"/>
      <c r="P28" s="895"/>
      <c r="Q28" s="895"/>
      <c r="R28" s="895"/>
      <c r="S28" s="895"/>
      <c r="T28" s="895"/>
      <c r="U28" s="895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813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23"/>
      <c r="P29" s="824"/>
      <c r="Q29" s="824"/>
      <c r="R29" s="824"/>
      <c r="S29" s="824"/>
      <c r="T29" s="824"/>
      <c r="U29" s="824"/>
      <c r="V29" s="825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813"/>
      <c r="B30" s="813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23"/>
      <c r="P30" s="824"/>
      <c r="Q30" s="824"/>
      <c r="R30" s="824"/>
      <c r="S30" s="824"/>
      <c r="T30" s="824"/>
      <c r="U30" s="824"/>
      <c r="V30" s="825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813"/>
      <c r="B31" s="813"/>
      <c r="C31" s="813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23"/>
      <c r="P31" s="824"/>
      <c r="Q31" s="824"/>
      <c r="R31" s="824"/>
      <c r="S31" s="824"/>
      <c r="T31" s="824"/>
      <c r="U31" s="824"/>
      <c r="V31" s="825"/>
      <c r="W31" s="286" t="s">
        <v>679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813"/>
      <c r="B32" s="813"/>
      <c r="C32" s="813"/>
      <c r="D32" s="813">
        <v>1</v>
      </c>
      <c r="E32" s="486"/>
      <c r="F32" s="486"/>
      <c r="G32" s="486"/>
      <c r="H32" s="486"/>
      <c r="I32" s="809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907"/>
      <c r="P32" s="908"/>
      <c r="Q32" s="908"/>
      <c r="R32" s="908"/>
      <c r="S32" s="908"/>
      <c r="T32" s="908"/>
      <c r="U32" s="908"/>
      <c r="V32" s="909"/>
      <c r="W32" s="286" t="s">
        <v>680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813"/>
      <c r="B33" s="813"/>
      <c r="C33" s="813"/>
      <c r="D33" s="813"/>
      <c r="E33" s="813">
        <v>1</v>
      </c>
      <c r="F33" s="486"/>
      <c r="G33" s="486"/>
      <c r="H33" s="486"/>
      <c r="I33" s="809"/>
      <c r="J33" s="809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820"/>
      <c r="P33" s="821"/>
      <c r="Q33" s="821"/>
      <c r="R33" s="821"/>
      <c r="S33" s="821"/>
      <c r="T33" s="821"/>
      <c r="U33" s="821"/>
      <c r="V33" s="822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813"/>
      <c r="B34" s="813"/>
      <c r="C34" s="813"/>
      <c r="D34" s="813"/>
      <c r="E34" s="813"/>
      <c r="F34" s="340">
        <v>1</v>
      </c>
      <c r="G34" s="340"/>
      <c r="H34" s="340"/>
      <c r="I34" s="809"/>
      <c r="J34" s="809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816"/>
      <c r="O34" s="687"/>
      <c r="P34" s="192"/>
      <c r="Q34" s="192"/>
      <c r="R34" s="805"/>
      <c r="S34" s="815" t="s">
        <v>87</v>
      </c>
      <c r="T34" s="805"/>
      <c r="U34" s="815" t="s">
        <v>88</v>
      </c>
      <c r="V34" s="282"/>
      <c r="W34" s="801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813"/>
      <c r="B35" s="813"/>
      <c r="C35" s="813"/>
      <c r="D35" s="813"/>
      <c r="E35" s="813"/>
      <c r="F35" s="340"/>
      <c r="G35" s="340"/>
      <c r="H35" s="340"/>
      <c r="I35" s="809"/>
      <c r="J35" s="809"/>
      <c r="K35" s="344"/>
      <c r="L35" s="171"/>
      <c r="M35" s="205"/>
      <c r="N35" s="816"/>
      <c r="O35" s="299"/>
      <c r="P35" s="296"/>
      <c r="Q35" s="297" t="str">
        <f>R34 &amp; "-" &amp; T34</f>
        <v>-</v>
      </c>
      <c r="R35" s="805"/>
      <c r="S35" s="815"/>
      <c r="T35" s="817"/>
      <c r="U35" s="815"/>
      <c r="V35" s="282"/>
      <c r="W35" s="802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813"/>
      <c r="B36" s="813"/>
      <c r="C36" s="813"/>
      <c r="D36" s="813"/>
      <c r="E36" s="813"/>
      <c r="F36" s="340"/>
      <c r="G36" s="340"/>
      <c r="H36" s="340"/>
      <c r="I36" s="809"/>
      <c r="J36" s="809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803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813"/>
      <c r="B37" s="813"/>
      <c r="C37" s="813"/>
      <c r="D37" s="813"/>
      <c r="E37" s="340"/>
      <c r="F37" s="486"/>
      <c r="G37" s="486"/>
      <c r="H37" s="486"/>
      <c r="I37" s="809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813"/>
      <c r="B38" s="813"/>
      <c r="C38" s="813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813"/>
      <c r="B39" s="813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813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813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23"/>
      <c r="P45" s="824"/>
      <c r="Q45" s="824"/>
      <c r="R45" s="824"/>
      <c r="S45" s="824"/>
      <c r="T45" s="824"/>
      <c r="U45" s="824"/>
      <c r="V45" s="825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813"/>
      <c r="B46" s="813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3"/>
      <c r="P46" s="824"/>
      <c r="Q46" s="824"/>
      <c r="R46" s="824"/>
      <c r="S46" s="824"/>
      <c r="T46" s="824"/>
      <c r="U46" s="824"/>
      <c r="V46" s="825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813"/>
      <c r="B47" s="813"/>
      <c r="C47" s="813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23"/>
      <c r="P47" s="824"/>
      <c r="Q47" s="824"/>
      <c r="R47" s="824"/>
      <c r="S47" s="824"/>
      <c r="T47" s="824"/>
      <c r="U47" s="824"/>
      <c r="V47" s="825"/>
      <c r="W47" s="286" t="s">
        <v>679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813"/>
      <c r="B48" s="813"/>
      <c r="C48" s="813"/>
      <c r="D48" s="813">
        <v>1</v>
      </c>
      <c r="E48" s="486"/>
      <c r="F48" s="486"/>
      <c r="G48" s="486"/>
      <c r="H48" s="486"/>
      <c r="I48" s="809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907"/>
      <c r="P48" s="908"/>
      <c r="Q48" s="908"/>
      <c r="R48" s="908"/>
      <c r="S48" s="908"/>
      <c r="T48" s="908"/>
      <c r="U48" s="908"/>
      <c r="V48" s="909"/>
      <c r="W48" s="286" t="s">
        <v>680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813"/>
      <c r="B49" s="813"/>
      <c r="C49" s="813"/>
      <c r="D49" s="813"/>
      <c r="E49" s="813">
        <v>1</v>
      </c>
      <c r="F49" s="486"/>
      <c r="G49" s="486"/>
      <c r="H49" s="486"/>
      <c r="I49" s="809"/>
      <c r="J49" s="809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820"/>
      <c r="P49" s="821"/>
      <c r="Q49" s="821"/>
      <c r="R49" s="821"/>
      <c r="S49" s="821"/>
      <c r="T49" s="821"/>
      <c r="U49" s="821"/>
      <c r="V49" s="822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813"/>
      <c r="B50" s="813"/>
      <c r="C50" s="813"/>
      <c r="D50" s="813"/>
      <c r="E50" s="813"/>
      <c r="F50" s="340">
        <v>1</v>
      </c>
      <c r="G50" s="340"/>
      <c r="H50" s="340"/>
      <c r="I50" s="809"/>
      <c r="J50" s="809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816"/>
      <c r="O50" s="192"/>
      <c r="P50" s="192"/>
      <c r="Q50" s="192"/>
      <c r="R50" s="805"/>
      <c r="S50" s="815" t="s">
        <v>87</v>
      </c>
      <c r="T50" s="805"/>
      <c r="U50" s="815" t="s">
        <v>88</v>
      </c>
      <c r="V50" s="282"/>
      <c r="W50" s="801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813"/>
      <c r="B51" s="813"/>
      <c r="C51" s="813"/>
      <c r="D51" s="813"/>
      <c r="E51" s="813"/>
      <c r="F51" s="340"/>
      <c r="G51" s="340"/>
      <c r="H51" s="340"/>
      <c r="I51" s="809"/>
      <c r="J51" s="809"/>
      <c r="K51" s="344"/>
      <c r="L51" s="171"/>
      <c r="M51" s="205"/>
      <c r="N51" s="816"/>
      <c r="O51" s="299"/>
      <c r="P51" s="296"/>
      <c r="Q51" s="297" t="str">
        <f>R50 &amp; "-" &amp; T50</f>
        <v>-</v>
      </c>
      <c r="R51" s="805"/>
      <c r="S51" s="815"/>
      <c r="T51" s="817"/>
      <c r="U51" s="815"/>
      <c r="V51" s="282"/>
      <c r="W51" s="802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813"/>
      <c r="B52" s="813"/>
      <c r="C52" s="813"/>
      <c r="D52" s="813"/>
      <c r="E52" s="813"/>
      <c r="F52" s="340"/>
      <c r="G52" s="340"/>
      <c r="H52" s="340"/>
      <c r="I52" s="809"/>
      <c r="J52" s="809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803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813"/>
      <c r="B53" s="813"/>
      <c r="C53" s="813"/>
      <c r="D53" s="813"/>
      <c r="E53" s="340"/>
      <c r="F53" s="486"/>
      <c r="G53" s="486"/>
      <c r="H53" s="486"/>
      <c r="I53" s="809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813"/>
      <c r="B54" s="813"/>
      <c r="C54" s="813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813"/>
      <c r="B55" s="813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813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813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811"/>
      <c r="P61" s="811"/>
      <c r="Q61" s="811"/>
      <c r="R61" s="811"/>
      <c r="S61" s="811"/>
      <c r="T61" s="811"/>
      <c r="U61" s="811"/>
      <c r="V61" s="811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813"/>
      <c r="B62" s="813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811"/>
      <c r="P62" s="811"/>
      <c r="Q62" s="811"/>
      <c r="R62" s="811"/>
      <c r="S62" s="811"/>
      <c r="T62" s="811"/>
      <c r="U62" s="811"/>
      <c r="V62" s="811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813"/>
      <c r="B63" s="813"/>
      <c r="C63" s="813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811"/>
      <c r="P63" s="811"/>
      <c r="Q63" s="811"/>
      <c r="R63" s="811"/>
      <c r="S63" s="811"/>
      <c r="T63" s="811"/>
      <c r="U63" s="811"/>
      <c r="V63" s="811"/>
      <c r="W63" s="286" t="s">
        <v>679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813"/>
      <c r="B64" s="813"/>
      <c r="C64" s="813"/>
      <c r="D64" s="813">
        <v>1</v>
      </c>
      <c r="E64" s="486"/>
      <c r="F64" s="486"/>
      <c r="G64" s="486"/>
      <c r="H64" s="486"/>
      <c r="I64" s="809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818"/>
      <c r="P64" s="818"/>
      <c r="Q64" s="818"/>
      <c r="R64" s="818"/>
      <c r="S64" s="818"/>
      <c r="T64" s="818"/>
      <c r="U64" s="818"/>
      <c r="V64" s="818"/>
      <c r="W64" s="286" t="s">
        <v>680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813"/>
      <c r="B65" s="813"/>
      <c r="C65" s="813"/>
      <c r="D65" s="813"/>
      <c r="E65" s="813">
        <v>1</v>
      </c>
      <c r="F65" s="486"/>
      <c r="G65" s="486"/>
      <c r="H65" s="486"/>
      <c r="I65" s="809"/>
      <c r="J65" s="809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807"/>
      <c r="P65" s="807"/>
      <c r="Q65" s="807"/>
      <c r="R65" s="807"/>
      <c r="S65" s="807"/>
      <c r="T65" s="807"/>
      <c r="U65" s="807"/>
      <c r="V65" s="807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813"/>
      <c r="B66" s="813"/>
      <c r="C66" s="813"/>
      <c r="D66" s="813"/>
      <c r="E66" s="813"/>
      <c r="F66" s="340">
        <v>1</v>
      </c>
      <c r="G66" s="340"/>
      <c r="H66" s="340"/>
      <c r="I66" s="809"/>
      <c r="J66" s="809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816"/>
      <c r="O66" s="687"/>
      <c r="P66" s="192"/>
      <c r="Q66" s="192"/>
      <c r="R66" s="805"/>
      <c r="S66" s="815" t="s">
        <v>87</v>
      </c>
      <c r="T66" s="805"/>
      <c r="U66" s="815" t="s">
        <v>88</v>
      </c>
      <c r="V66" s="282"/>
      <c r="W66" s="801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813"/>
      <c r="B67" s="813"/>
      <c r="C67" s="813"/>
      <c r="D67" s="813"/>
      <c r="E67" s="813"/>
      <c r="F67" s="340"/>
      <c r="G67" s="340"/>
      <c r="H67" s="340"/>
      <c r="I67" s="809"/>
      <c r="J67" s="809"/>
      <c r="K67" s="344"/>
      <c r="L67" s="171"/>
      <c r="M67" s="205"/>
      <c r="N67" s="816"/>
      <c r="O67" s="299"/>
      <c r="P67" s="296"/>
      <c r="Q67" s="297" t="str">
        <f>R66 &amp; "-" &amp; T66</f>
        <v>-</v>
      </c>
      <c r="R67" s="805"/>
      <c r="S67" s="815"/>
      <c r="T67" s="817"/>
      <c r="U67" s="815"/>
      <c r="V67" s="282"/>
      <c r="W67" s="802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813"/>
      <c r="B68" s="813"/>
      <c r="C68" s="813"/>
      <c r="D68" s="813"/>
      <c r="E68" s="813"/>
      <c r="F68" s="340"/>
      <c r="G68" s="340"/>
      <c r="H68" s="340"/>
      <c r="I68" s="809"/>
      <c r="J68" s="809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803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813"/>
      <c r="B69" s="813"/>
      <c r="C69" s="813"/>
      <c r="D69" s="813"/>
      <c r="E69" s="340"/>
      <c r="F69" s="486"/>
      <c r="G69" s="486"/>
      <c r="H69" s="486"/>
      <c r="I69" s="809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813"/>
      <c r="B70" s="813"/>
      <c r="C70" s="813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813"/>
      <c r="B71" s="813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813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813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23"/>
      <c r="P77" s="824"/>
      <c r="Q77" s="824"/>
      <c r="R77" s="824"/>
      <c r="S77" s="824"/>
      <c r="T77" s="824"/>
      <c r="U77" s="824"/>
      <c r="V77" s="825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813"/>
      <c r="B78" s="813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3"/>
      <c r="P78" s="824"/>
      <c r="Q78" s="824"/>
      <c r="R78" s="824"/>
      <c r="S78" s="824"/>
      <c r="T78" s="824"/>
      <c r="U78" s="824"/>
      <c r="V78" s="825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813"/>
      <c r="B79" s="813"/>
      <c r="C79" s="813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23"/>
      <c r="P79" s="824"/>
      <c r="Q79" s="824"/>
      <c r="R79" s="824"/>
      <c r="S79" s="824"/>
      <c r="T79" s="824"/>
      <c r="U79" s="824"/>
      <c r="V79" s="825"/>
      <c r="W79" s="286" t="s">
        <v>679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813"/>
      <c r="B80" s="813"/>
      <c r="C80" s="813"/>
      <c r="D80" s="813">
        <v>1</v>
      </c>
      <c r="E80" s="486"/>
      <c r="F80" s="486"/>
      <c r="G80" s="486"/>
      <c r="H80" s="486"/>
      <c r="I80" s="809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907"/>
      <c r="P80" s="908"/>
      <c r="Q80" s="908"/>
      <c r="R80" s="908"/>
      <c r="S80" s="908"/>
      <c r="T80" s="908"/>
      <c r="U80" s="908"/>
      <c r="V80" s="909"/>
      <c r="W80" s="286" t="s">
        <v>680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813"/>
      <c r="B81" s="813"/>
      <c r="C81" s="813"/>
      <c r="D81" s="813"/>
      <c r="E81" s="813">
        <v>1</v>
      </c>
      <c r="F81" s="486"/>
      <c r="G81" s="486"/>
      <c r="H81" s="486"/>
      <c r="I81" s="809"/>
      <c r="J81" s="809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820"/>
      <c r="P81" s="821"/>
      <c r="Q81" s="821"/>
      <c r="R81" s="821"/>
      <c r="S81" s="821"/>
      <c r="T81" s="821"/>
      <c r="U81" s="821"/>
      <c r="V81" s="822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813"/>
      <c r="B82" s="813"/>
      <c r="C82" s="813"/>
      <c r="D82" s="813"/>
      <c r="E82" s="813"/>
      <c r="F82" s="340">
        <v>1</v>
      </c>
      <c r="G82" s="340"/>
      <c r="H82" s="340"/>
      <c r="I82" s="809"/>
      <c r="J82" s="809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87"/>
      <c r="P82" s="192"/>
      <c r="Q82" s="192"/>
      <c r="R82" s="805"/>
      <c r="S82" s="815" t="s">
        <v>87</v>
      </c>
      <c r="T82" s="805"/>
      <c r="U82" s="815" t="s">
        <v>88</v>
      </c>
      <c r="V82" s="282"/>
      <c r="W82" s="801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813"/>
      <c r="B83" s="813"/>
      <c r="C83" s="813"/>
      <c r="D83" s="813"/>
      <c r="E83" s="813"/>
      <c r="F83" s="340"/>
      <c r="G83" s="340"/>
      <c r="H83" s="340"/>
      <c r="I83" s="809"/>
      <c r="J83" s="809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805"/>
      <c r="S83" s="815"/>
      <c r="T83" s="817"/>
      <c r="U83" s="815"/>
      <c r="V83" s="282"/>
      <c r="W83" s="802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813"/>
      <c r="B84" s="813"/>
      <c r="C84" s="813"/>
      <c r="D84" s="813"/>
      <c r="E84" s="813"/>
      <c r="F84" s="340"/>
      <c r="G84" s="340"/>
      <c r="H84" s="340"/>
      <c r="I84" s="809"/>
      <c r="J84" s="809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803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813"/>
      <c r="B85" s="813"/>
      <c r="C85" s="813"/>
      <c r="D85" s="813"/>
      <c r="E85" s="340"/>
      <c r="F85" s="486"/>
      <c r="G85" s="486"/>
      <c r="H85" s="486"/>
      <c r="I85" s="809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813"/>
      <c r="B86" s="813"/>
      <c r="C86" s="813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813"/>
      <c r="B87" s="813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813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3"/>
      <c r="P92" s="824"/>
      <c r="Q92" s="824"/>
      <c r="R92" s="824"/>
      <c r="S92" s="824"/>
      <c r="T92" s="824"/>
      <c r="U92" s="824"/>
      <c r="V92" s="824"/>
      <c r="W92" s="824"/>
      <c r="X92" s="824"/>
      <c r="Y92" s="824"/>
      <c r="Z92" s="824"/>
      <c r="AA92" s="825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3"/>
      <c r="P93" s="824"/>
      <c r="Q93" s="824"/>
      <c r="R93" s="824"/>
      <c r="S93" s="824"/>
      <c r="T93" s="824"/>
      <c r="U93" s="824"/>
      <c r="V93" s="824"/>
      <c r="W93" s="824"/>
      <c r="X93" s="824"/>
      <c r="Y93" s="824"/>
      <c r="Z93" s="824"/>
      <c r="AA93" s="825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3"/>
      <c r="P94" s="824"/>
      <c r="Q94" s="824"/>
      <c r="R94" s="824"/>
      <c r="S94" s="824"/>
      <c r="T94" s="824"/>
      <c r="U94" s="824"/>
      <c r="V94" s="824"/>
      <c r="W94" s="824"/>
      <c r="X94" s="824"/>
      <c r="Y94" s="824"/>
      <c r="Z94" s="824"/>
      <c r="AA94" s="825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3"/>
      <c r="P95" s="824"/>
      <c r="Q95" s="824"/>
      <c r="R95" s="824"/>
      <c r="S95" s="824"/>
      <c r="T95" s="824"/>
      <c r="U95" s="824"/>
      <c r="V95" s="824"/>
      <c r="W95" s="824"/>
      <c r="X95" s="824"/>
      <c r="Y95" s="824"/>
      <c r="Z95" s="824"/>
      <c r="AA95" s="825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76"/>
      <c r="J97" s="304"/>
      <c r="K97" s="203"/>
      <c r="L97" s="170" t="s">
        <v>22</v>
      </c>
      <c r="M97" s="173" t="s">
        <v>10</v>
      </c>
      <c r="N97" s="272"/>
      <c r="O97" s="883"/>
      <c r="P97" s="884"/>
      <c r="Q97" s="884"/>
      <c r="R97" s="884"/>
      <c r="S97" s="884"/>
      <c r="T97" s="884"/>
      <c r="U97" s="884"/>
      <c r="V97" s="884"/>
      <c r="W97" s="884"/>
      <c r="X97" s="884"/>
      <c r="Y97" s="884"/>
      <c r="Z97" s="884"/>
      <c r="AA97" s="88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76"/>
      <c r="J98" s="839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77"/>
      <c r="X98" s="815" t="s">
        <v>87</v>
      </c>
      <c r="Y98" s="877"/>
      <c r="Z98" s="879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76"/>
      <c r="J99" s="839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78"/>
      <c r="X99" s="815"/>
      <c r="Y99" s="878"/>
      <c r="Z99" s="880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76"/>
      <c r="J100" s="839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77"/>
      <c r="X100" s="815" t="s">
        <v>87</v>
      </c>
      <c r="Y100" s="877"/>
      <c r="Z100" s="879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76"/>
      <c r="J101" s="839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78"/>
      <c r="X101" s="815"/>
      <c r="Y101" s="878"/>
      <c r="Z101" s="880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76"/>
      <c r="J102" s="839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76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3"/>
      <c r="P114" s="824"/>
      <c r="Q114" s="824"/>
      <c r="R114" s="824"/>
      <c r="S114" s="824"/>
      <c r="T114" s="824"/>
      <c r="U114" s="824"/>
      <c r="V114" s="825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3"/>
      <c r="P115" s="824"/>
      <c r="Q115" s="824"/>
      <c r="R115" s="824"/>
      <c r="S115" s="824"/>
      <c r="T115" s="824"/>
      <c r="U115" s="824"/>
      <c r="V115" s="825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3"/>
      <c r="P116" s="824"/>
      <c r="Q116" s="824"/>
      <c r="R116" s="824"/>
      <c r="S116" s="824"/>
      <c r="T116" s="824"/>
      <c r="U116" s="824"/>
      <c r="V116" s="825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3"/>
      <c r="P117" s="824"/>
      <c r="Q117" s="824"/>
      <c r="R117" s="824"/>
      <c r="S117" s="824"/>
      <c r="T117" s="824"/>
      <c r="U117" s="824"/>
      <c r="V117" s="825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38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38"/>
      <c r="J119" s="839"/>
      <c r="L119" s="170" t="s">
        <v>22</v>
      </c>
      <c r="M119" s="173" t="s">
        <v>10</v>
      </c>
      <c r="N119" s="272"/>
      <c r="O119" s="883"/>
      <c r="P119" s="884"/>
      <c r="Q119" s="884"/>
      <c r="R119" s="884"/>
      <c r="S119" s="884"/>
      <c r="T119" s="884"/>
      <c r="U119" s="884"/>
      <c r="V119" s="88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38"/>
      <c r="J120" s="839"/>
      <c r="K120" s="203"/>
      <c r="L120" s="171"/>
      <c r="M120" s="174"/>
      <c r="N120" s="205"/>
      <c r="O120" s="192"/>
      <c r="P120" s="192"/>
      <c r="Q120" s="192"/>
      <c r="R120" s="886"/>
      <c r="S120" s="911" t="s">
        <v>87</v>
      </c>
      <c r="T120" s="886"/>
      <c r="U120" s="879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38"/>
      <c r="J121" s="839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87"/>
      <c r="S121" s="912"/>
      <c r="T121" s="887"/>
      <c r="U121" s="880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38"/>
      <c r="J122" s="839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38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3"/>
      <c r="P131" s="824"/>
      <c r="Q131" s="824"/>
      <c r="R131" s="824"/>
      <c r="S131" s="824"/>
      <c r="T131" s="824"/>
      <c r="U131" s="824"/>
      <c r="V131" s="825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3"/>
      <c r="P132" s="824"/>
      <c r="Q132" s="824"/>
      <c r="R132" s="824"/>
      <c r="S132" s="824"/>
      <c r="T132" s="824"/>
      <c r="U132" s="824"/>
      <c r="V132" s="825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3"/>
      <c r="P133" s="824"/>
      <c r="Q133" s="824"/>
      <c r="R133" s="824"/>
      <c r="S133" s="824"/>
      <c r="T133" s="824"/>
      <c r="U133" s="824"/>
      <c r="V133" s="825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3"/>
      <c r="P134" s="824"/>
      <c r="Q134" s="824"/>
      <c r="R134" s="824"/>
      <c r="S134" s="824"/>
      <c r="T134" s="824"/>
      <c r="U134" s="824"/>
      <c r="V134" s="825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38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38"/>
      <c r="J136" s="839"/>
      <c r="L136" s="170" t="s">
        <v>22</v>
      </c>
      <c r="M136" s="173" t="s">
        <v>10</v>
      </c>
      <c r="N136" s="272"/>
      <c r="O136" s="883"/>
      <c r="P136" s="884"/>
      <c r="Q136" s="884"/>
      <c r="R136" s="884"/>
      <c r="S136" s="884"/>
      <c r="T136" s="884"/>
      <c r="U136" s="884"/>
      <c r="V136" s="88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38"/>
      <c r="J137" s="839"/>
      <c r="K137" s="203"/>
      <c r="L137" s="171"/>
      <c r="M137" s="174"/>
      <c r="N137" s="205"/>
      <c r="O137" s="192"/>
      <c r="P137" s="192"/>
      <c r="Q137" s="192"/>
      <c r="R137" s="886"/>
      <c r="S137" s="911" t="s">
        <v>87</v>
      </c>
      <c r="T137" s="886"/>
      <c r="U137" s="879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38"/>
      <c r="J138" s="839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87"/>
      <c r="S138" s="912"/>
      <c r="T138" s="887"/>
      <c r="U138" s="880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38"/>
      <c r="J139" s="839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38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3"/>
      <c r="P148" s="824"/>
      <c r="Q148" s="824"/>
      <c r="R148" s="824"/>
      <c r="S148" s="824"/>
      <c r="T148" s="824"/>
      <c r="U148" s="824"/>
      <c r="V148" s="825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3"/>
      <c r="P149" s="824"/>
      <c r="Q149" s="824"/>
      <c r="R149" s="824"/>
      <c r="S149" s="824"/>
      <c r="T149" s="824"/>
      <c r="U149" s="824"/>
      <c r="V149" s="825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3"/>
      <c r="P150" s="824"/>
      <c r="Q150" s="824"/>
      <c r="R150" s="824"/>
      <c r="S150" s="824"/>
      <c r="T150" s="824"/>
      <c r="U150" s="824"/>
      <c r="V150" s="825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3"/>
      <c r="P151" s="824"/>
      <c r="Q151" s="824"/>
      <c r="R151" s="824"/>
      <c r="S151" s="824"/>
      <c r="T151" s="824"/>
      <c r="U151" s="824"/>
      <c r="V151" s="825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38"/>
      <c r="J152" s="181"/>
      <c r="L152" s="170" t="s">
        <v>12</v>
      </c>
      <c r="M152" s="172" t="s">
        <v>9</v>
      </c>
      <c r="N152" s="191"/>
      <c r="O152" s="820"/>
      <c r="P152" s="821"/>
      <c r="Q152" s="821"/>
      <c r="R152" s="821"/>
      <c r="S152" s="821"/>
      <c r="T152" s="821"/>
      <c r="U152" s="821"/>
      <c r="V152" s="822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38"/>
      <c r="J153" s="839"/>
      <c r="L153" s="170" t="s">
        <v>22</v>
      </c>
      <c r="M153" s="173" t="s">
        <v>10</v>
      </c>
      <c r="N153" s="272"/>
      <c r="O153" s="883"/>
      <c r="P153" s="884"/>
      <c r="Q153" s="884"/>
      <c r="R153" s="884"/>
      <c r="S153" s="884"/>
      <c r="T153" s="884"/>
      <c r="U153" s="884"/>
      <c r="V153" s="88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38"/>
      <c r="J154" s="839"/>
      <c r="K154" s="203"/>
      <c r="L154" s="171"/>
      <c r="M154" s="174"/>
      <c r="N154" s="205"/>
      <c r="O154" s="324"/>
      <c r="P154" s="192"/>
      <c r="Q154" s="192"/>
      <c r="R154" s="886"/>
      <c r="S154" s="911" t="s">
        <v>87</v>
      </c>
      <c r="T154" s="886"/>
      <c r="U154" s="879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38"/>
      <c r="J155" s="839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87"/>
      <c r="S155" s="912"/>
      <c r="T155" s="887"/>
      <c r="U155" s="880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38"/>
      <c r="J156" s="839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38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834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4"/>
      <c r="O166" s="875"/>
      <c r="P166" s="875"/>
      <c r="Q166" s="875"/>
      <c r="R166" s="875"/>
      <c r="S166" s="875"/>
      <c r="T166" s="875"/>
      <c r="U166" s="875"/>
      <c r="V166" s="875"/>
      <c r="W166" s="875"/>
      <c r="X166" s="875"/>
      <c r="Y166" s="875"/>
      <c r="Z166" s="875"/>
      <c r="AA166" s="875"/>
      <c r="AB166" s="875"/>
      <c r="AC166" s="875"/>
      <c r="AD166" s="875"/>
      <c r="AE166" s="875"/>
      <c r="AF166" s="875"/>
      <c r="AG166" s="875"/>
      <c r="AH166" s="875"/>
      <c r="AI166" s="875"/>
      <c r="AJ166" s="875"/>
      <c r="AK166" s="875"/>
      <c r="AL166" s="852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834"/>
      <c r="B167" s="834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81"/>
      <c r="O167" s="882"/>
      <c r="P167" s="882"/>
      <c r="Q167" s="882"/>
      <c r="R167" s="882"/>
      <c r="S167" s="882"/>
      <c r="T167" s="882"/>
      <c r="U167" s="882"/>
      <c r="V167" s="882"/>
      <c r="W167" s="882"/>
      <c r="X167" s="882"/>
      <c r="Y167" s="882"/>
      <c r="Z167" s="882"/>
      <c r="AA167" s="882"/>
      <c r="AB167" s="882"/>
      <c r="AC167" s="882"/>
      <c r="AD167" s="882"/>
      <c r="AE167" s="882"/>
      <c r="AF167" s="882"/>
      <c r="AG167" s="882"/>
      <c r="AH167" s="882"/>
      <c r="AI167" s="882"/>
      <c r="AJ167" s="882"/>
      <c r="AK167" s="882"/>
      <c r="AL167" s="855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834"/>
      <c r="B168" s="834"/>
      <c r="C168" s="834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81"/>
      <c r="O168" s="882"/>
      <c r="P168" s="882"/>
      <c r="Q168" s="882"/>
      <c r="R168" s="882"/>
      <c r="S168" s="882"/>
      <c r="T168" s="882"/>
      <c r="U168" s="882"/>
      <c r="V168" s="882"/>
      <c r="W168" s="882"/>
      <c r="X168" s="882"/>
      <c r="Y168" s="882"/>
      <c r="Z168" s="882"/>
      <c r="AA168" s="882"/>
      <c r="AB168" s="882"/>
      <c r="AC168" s="882"/>
      <c r="AD168" s="882"/>
      <c r="AE168" s="882"/>
      <c r="AF168" s="882"/>
      <c r="AG168" s="882"/>
      <c r="AH168" s="882"/>
      <c r="AI168" s="882"/>
      <c r="AJ168" s="882"/>
      <c r="AK168" s="882"/>
      <c r="AL168" s="855"/>
      <c r="AM168" s="617" t="s">
        <v>679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834"/>
      <c r="B169" s="834"/>
      <c r="C169" s="834"/>
      <c r="D169" s="834">
        <v>1</v>
      </c>
      <c r="E169" s="298"/>
      <c r="F169" s="348"/>
      <c r="G169" s="577"/>
      <c r="H169" s="577"/>
      <c r="I169" s="838"/>
      <c r="J169" s="839"/>
      <c r="K169" s="809"/>
      <c r="L169" s="840" t="str">
        <f>mergeValue(A169) &amp;"."&amp; mergeValue(B169)&amp;"."&amp; mergeValue(C169)&amp;"."&amp; mergeValue(D169)</f>
        <v>1.1.1.1</v>
      </c>
      <c r="M169" s="841"/>
      <c r="N169" s="815" t="s">
        <v>87</v>
      </c>
      <c r="O169" s="835"/>
      <c r="P169" s="844" t="s">
        <v>96</v>
      </c>
      <c r="Q169" s="845"/>
      <c r="R169" s="815" t="s">
        <v>88</v>
      </c>
      <c r="S169" s="835"/>
      <c r="T169" s="842">
        <v>1</v>
      </c>
      <c r="U169" s="846"/>
      <c r="V169" s="815" t="s">
        <v>88</v>
      </c>
      <c r="W169" s="835"/>
      <c r="X169" s="842">
        <v>1</v>
      </c>
      <c r="Y169" s="843"/>
      <c r="Z169" s="815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819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834"/>
      <c r="B170" s="834"/>
      <c r="C170" s="834"/>
      <c r="D170" s="834"/>
      <c r="E170" s="298"/>
      <c r="F170" s="348"/>
      <c r="G170" s="577"/>
      <c r="H170" s="577"/>
      <c r="I170" s="838"/>
      <c r="J170" s="839"/>
      <c r="K170" s="809"/>
      <c r="L170" s="840"/>
      <c r="M170" s="841"/>
      <c r="N170" s="815"/>
      <c r="O170" s="835"/>
      <c r="P170" s="844"/>
      <c r="Q170" s="845"/>
      <c r="R170" s="815"/>
      <c r="S170" s="835"/>
      <c r="T170" s="842"/>
      <c r="U170" s="847"/>
      <c r="V170" s="815"/>
      <c r="W170" s="835"/>
      <c r="X170" s="842"/>
      <c r="Y170" s="843"/>
      <c r="Z170" s="815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819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834"/>
      <c r="B171" s="834"/>
      <c r="C171" s="834"/>
      <c r="D171" s="834"/>
      <c r="E171" s="298"/>
      <c r="F171" s="348"/>
      <c r="G171" s="577"/>
      <c r="H171" s="577"/>
      <c r="I171" s="838"/>
      <c r="J171" s="839"/>
      <c r="K171" s="809"/>
      <c r="L171" s="840"/>
      <c r="M171" s="841"/>
      <c r="N171" s="815"/>
      <c r="O171" s="835"/>
      <c r="P171" s="844"/>
      <c r="Q171" s="845"/>
      <c r="R171" s="815"/>
      <c r="S171" s="835"/>
      <c r="T171" s="842"/>
      <c r="U171" s="848"/>
      <c r="V171" s="815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819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834"/>
      <c r="B172" s="834"/>
      <c r="C172" s="834"/>
      <c r="D172" s="834"/>
      <c r="E172" s="298"/>
      <c r="F172" s="348"/>
      <c r="G172" s="577"/>
      <c r="H172" s="577"/>
      <c r="I172" s="838"/>
      <c r="J172" s="839"/>
      <c r="K172" s="809"/>
      <c r="L172" s="840"/>
      <c r="M172" s="841"/>
      <c r="N172" s="815"/>
      <c r="O172" s="835"/>
      <c r="P172" s="844"/>
      <c r="Q172" s="845"/>
      <c r="R172" s="815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819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834"/>
      <c r="B173" s="834"/>
      <c r="C173" s="834"/>
      <c r="D173" s="834"/>
      <c r="E173" s="350"/>
      <c r="F173" s="351"/>
      <c r="G173" s="350"/>
      <c r="H173" s="350"/>
      <c r="I173" s="838"/>
      <c r="J173" s="839"/>
      <c r="K173" s="809"/>
      <c r="L173" s="840"/>
      <c r="M173" s="841"/>
      <c r="N173" s="815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819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834"/>
      <c r="B174" s="834"/>
      <c r="C174" s="834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819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834"/>
      <c r="B175" s="834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834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834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4"/>
      <c r="O181" s="875"/>
      <c r="P181" s="875"/>
      <c r="Q181" s="875"/>
      <c r="R181" s="875"/>
      <c r="S181" s="875"/>
      <c r="T181" s="875"/>
      <c r="U181" s="875"/>
      <c r="V181" s="875"/>
      <c r="W181" s="875"/>
      <c r="X181" s="875"/>
      <c r="Y181" s="875"/>
      <c r="Z181" s="875"/>
      <c r="AA181" s="875"/>
      <c r="AB181" s="875"/>
      <c r="AC181" s="875"/>
      <c r="AD181" s="875"/>
      <c r="AE181" s="875"/>
      <c r="AF181" s="875"/>
      <c r="AG181" s="875"/>
      <c r="AH181" s="875"/>
      <c r="AI181" s="875"/>
      <c r="AJ181" s="875"/>
      <c r="AK181" s="852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834"/>
      <c r="B182" s="834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81"/>
      <c r="O182" s="882"/>
      <c r="P182" s="882"/>
      <c r="Q182" s="882"/>
      <c r="R182" s="882"/>
      <c r="S182" s="882"/>
      <c r="T182" s="882"/>
      <c r="U182" s="882"/>
      <c r="V182" s="882"/>
      <c r="W182" s="882"/>
      <c r="X182" s="882"/>
      <c r="Y182" s="882"/>
      <c r="Z182" s="882"/>
      <c r="AA182" s="882"/>
      <c r="AB182" s="882"/>
      <c r="AC182" s="882"/>
      <c r="AD182" s="882"/>
      <c r="AE182" s="882"/>
      <c r="AF182" s="882"/>
      <c r="AG182" s="882"/>
      <c r="AH182" s="882"/>
      <c r="AI182" s="882"/>
      <c r="AJ182" s="882"/>
      <c r="AK182" s="855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834"/>
      <c r="B183" s="834"/>
      <c r="C183" s="834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81"/>
      <c r="O183" s="882"/>
      <c r="P183" s="882"/>
      <c r="Q183" s="882"/>
      <c r="R183" s="882"/>
      <c r="S183" s="882"/>
      <c r="T183" s="882"/>
      <c r="U183" s="882"/>
      <c r="V183" s="882"/>
      <c r="W183" s="882"/>
      <c r="X183" s="882"/>
      <c r="Y183" s="882"/>
      <c r="Z183" s="882"/>
      <c r="AA183" s="882"/>
      <c r="AB183" s="882"/>
      <c r="AC183" s="882"/>
      <c r="AD183" s="882"/>
      <c r="AE183" s="882"/>
      <c r="AF183" s="882"/>
      <c r="AG183" s="882"/>
      <c r="AH183" s="882"/>
      <c r="AI183" s="882"/>
      <c r="AJ183" s="882"/>
      <c r="AK183" s="855"/>
      <c r="AL183" s="617" t="s">
        <v>679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834"/>
      <c r="B184" s="834"/>
      <c r="C184" s="834"/>
      <c r="D184" s="834">
        <v>1</v>
      </c>
      <c r="E184" s="298"/>
      <c r="F184" s="348"/>
      <c r="G184" s="577"/>
      <c r="H184" s="577"/>
      <c r="I184" s="838"/>
      <c r="J184" s="839"/>
      <c r="K184" s="809"/>
      <c r="L184" s="854" t="str">
        <f>mergeValue(A184) &amp;"."&amp; mergeValue(B184)&amp;"."&amp; mergeValue(C184)&amp;"."&amp; mergeValue(D184)</f>
        <v>1.1.1.1</v>
      </c>
      <c r="M184" s="856"/>
      <c r="N184" s="858"/>
      <c r="O184" s="844" t="s">
        <v>96</v>
      </c>
      <c r="P184" s="845"/>
      <c r="Q184" s="815" t="s">
        <v>88</v>
      </c>
      <c r="R184" s="835"/>
      <c r="S184" s="842">
        <v>1</v>
      </c>
      <c r="T184" s="846"/>
      <c r="U184" s="815" t="s">
        <v>88</v>
      </c>
      <c r="V184" s="835"/>
      <c r="W184" s="842" t="s">
        <v>96</v>
      </c>
      <c r="X184" s="843"/>
      <c r="Y184" s="815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819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834"/>
      <c r="B185" s="834"/>
      <c r="C185" s="834"/>
      <c r="D185" s="834"/>
      <c r="E185" s="298"/>
      <c r="F185" s="348"/>
      <c r="G185" s="577"/>
      <c r="H185" s="577"/>
      <c r="I185" s="838"/>
      <c r="J185" s="839"/>
      <c r="K185" s="809"/>
      <c r="L185" s="840"/>
      <c r="M185" s="857"/>
      <c r="N185" s="858"/>
      <c r="O185" s="844"/>
      <c r="P185" s="845"/>
      <c r="Q185" s="815"/>
      <c r="R185" s="835"/>
      <c r="S185" s="842"/>
      <c r="T185" s="847"/>
      <c r="U185" s="815"/>
      <c r="V185" s="835"/>
      <c r="W185" s="842"/>
      <c r="X185" s="843"/>
      <c r="Y185" s="815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819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834"/>
      <c r="B186" s="834"/>
      <c r="C186" s="834"/>
      <c r="D186" s="834"/>
      <c r="E186" s="298"/>
      <c r="F186" s="348"/>
      <c r="G186" s="577"/>
      <c r="H186" s="577"/>
      <c r="I186" s="838"/>
      <c r="J186" s="839"/>
      <c r="K186" s="809"/>
      <c r="L186" s="840"/>
      <c r="M186" s="857"/>
      <c r="N186" s="858"/>
      <c r="O186" s="844"/>
      <c r="P186" s="845"/>
      <c r="Q186" s="815"/>
      <c r="R186" s="835"/>
      <c r="S186" s="842"/>
      <c r="T186" s="848"/>
      <c r="U186" s="815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819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834"/>
      <c r="B187" s="834"/>
      <c r="C187" s="834"/>
      <c r="D187" s="834"/>
      <c r="E187" s="298"/>
      <c r="F187" s="348"/>
      <c r="G187" s="577"/>
      <c r="H187" s="577"/>
      <c r="I187" s="838"/>
      <c r="J187" s="839"/>
      <c r="K187" s="809"/>
      <c r="L187" s="840"/>
      <c r="M187" s="857"/>
      <c r="N187" s="858"/>
      <c r="O187" s="844"/>
      <c r="P187" s="845"/>
      <c r="Q187" s="815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819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834"/>
      <c r="B188" s="834"/>
      <c r="C188" s="834"/>
      <c r="D188" s="834"/>
      <c r="E188" s="350"/>
      <c r="F188" s="351"/>
      <c r="G188" s="350"/>
      <c r="H188" s="350"/>
      <c r="I188" s="838"/>
      <c r="J188" s="839"/>
      <c r="K188" s="809"/>
      <c r="L188" s="840"/>
      <c r="M188" s="857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819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834"/>
      <c r="B189" s="834"/>
      <c r="C189" s="834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819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834"/>
      <c r="B190" s="834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834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815" t="s">
        <v>88</v>
      </c>
      <c r="R200" s="890"/>
      <c r="S200" s="842">
        <v>1</v>
      </c>
      <c r="T200" s="889"/>
      <c r="U200" s="815" t="s">
        <v>87</v>
      </c>
      <c r="V200" s="835"/>
      <c r="W200" s="842">
        <v>1</v>
      </c>
      <c r="X200" s="888"/>
      <c r="Y200" s="815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815"/>
      <c r="R201" s="890"/>
      <c r="S201" s="842"/>
      <c r="T201" s="889"/>
      <c r="U201" s="815"/>
      <c r="V201" s="835"/>
      <c r="W201" s="842"/>
      <c r="X201" s="888"/>
      <c r="Y201" s="815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815"/>
      <c r="R202" s="890"/>
      <c r="S202" s="842"/>
      <c r="T202" s="889"/>
      <c r="U202" s="815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815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914"/>
      <c r="D249" s="757">
        <v>1</v>
      </c>
      <c r="E249" s="807"/>
      <c r="F249" s="489"/>
      <c r="G249" s="251">
        <v>0</v>
      </c>
      <c r="H249" s="494"/>
      <c r="I249" s="375"/>
      <c r="J249" s="532" t="s">
        <v>594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914"/>
      <c r="D250" s="757"/>
      <c r="E250" s="807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915"/>
      <c r="D254" s="374"/>
      <c r="E254" s="615"/>
      <c r="F254" s="910"/>
      <c r="G254" s="757">
        <v>0</v>
      </c>
      <c r="H254" s="913"/>
      <c r="I254" s="375"/>
      <c r="J254" s="532" t="s">
        <v>594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915"/>
      <c r="D255" s="374"/>
      <c r="E255" s="615"/>
      <c r="F255" s="910"/>
      <c r="G255" s="757"/>
      <c r="H255" s="913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800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673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800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671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800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800"/>
      <c r="B292" s="800">
        <v>1</v>
      </c>
      <c r="C292" s="477"/>
      <c r="D292" s="477"/>
      <c r="F292" s="469" t="str">
        <f>"4."&amp;mergeValue(A292) &amp;"."&amp;mergeValue(B292)</f>
        <v>4.1.1</v>
      </c>
      <c r="G292" s="461" t="s">
        <v>675</v>
      </c>
      <c r="H292" s="454" t="str">
        <f>IF(region_name="","",region_name)</f>
        <v>Ханты-Мансийский автономный округ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800"/>
      <c r="B293" s="800"/>
      <c r="C293" s="800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800"/>
      <c r="B294" s="800"/>
      <c r="C294" s="800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819" t="s">
        <v>674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800"/>
      <c r="B295" s="800"/>
      <c r="C295" s="800"/>
      <c r="D295" s="477"/>
      <c r="F295" s="561"/>
      <c r="G295" s="562" t="s">
        <v>4</v>
      </c>
      <c r="H295" s="563"/>
      <c r="I295" s="819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800"/>
      <c r="B296" s="800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800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3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66 O34 O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" width="9.140625" style="689"/>
  </cols>
  <sheetData>
    <row r="1" spans="1:4">
      <c r="A1" s="689" t="s">
        <v>928</v>
      </c>
      <c r="B1" t="s">
        <v>592</v>
      </c>
      <c r="C1" t="s">
        <v>593</v>
      </c>
      <c r="D1" t="s">
        <v>927</v>
      </c>
    </row>
    <row r="2" spans="1:4">
      <c r="A2" s="689">
        <v>1</v>
      </c>
      <c r="B2" t="s">
        <v>717</v>
      </c>
      <c r="C2" t="s">
        <v>719</v>
      </c>
      <c r="D2" t="s">
        <v>720</v>
      </c>
    </row>
    <row r="3" spans="1:4">
      <c r="A3" s="689">
        <v>2</v>
      </c>
      <c r="B3" t="s">
        <v>717</v>
      </c>
      <c r="C3" t="s">
        <v>717</v>
      </c>
      <c r="D3" t="s">
        <v>718</v>
      </c>
    </row>
    <row r="4" spans="1:4">
      <c r="A4" s="689">
        <v>3</v>
      </c>
      <c r="B4" t="s">
        <v>717</v>
      </c>
      <c r="C4" t="s">
        <v>721</v>
      </c>
      <c r="D4" t="s">
        <v>722</v>
      </c>
    </row>
    <row r="5" spans="1:4">
      <c r="A5" s="689">
        <v>4</v>
      </c>
      <c r="B5" t="s">
        <v>717</v>
      </c>
      <c r="C5" t="s">
        <v>723</v>
      </c>
      <c r="D5" t="s">
        <v>724</v>
      </c>
    </row>
    <row r="6" spans="1:4">
      <c r="A6" s="689">
        <v>5</v>
      </c>
      <c r="B6" t="s">
        <v>717</v>
      </c>
      <c r="C6" t="s">
        <v>725</v>
      </c>
      <c r="D6" t="s">
        <v>726</v>
      </c>
    </row>
    <row r="7" spans="1:4">
      <c r="A7" s="689">
        <v>6</v>
      </c>
      <c r="B7" t="s">
        <v>717</v>
      </c>
      <c r="C7" t="s">
        <v>727</v>
      </c>
      <c r="D7" t="s">
        <v>728</v>
      </c>
    </row>
    <row r="8" spans="1:4">
      <c r="A8" s="689">
        <v>7</v>
      </c>
      <c r="B8" t="s">
        <v>717</v>
      </c>
      <c r="C8" t="s">
        <v>729</v>
      </c>
      <c r="D8" t="s">
        <v>730</v>
      </c>
    </row>
    <row r="9" spans="1:4">
      <c r="A9" s="689">
        <v>8</v>
      </c>
      <c r="B9" t="s">
        <v>717</v>
      </c>
      <c r="C9" t="s">
        <v>731</v>
      </c>
      <c r="D9" t="s">
        <v>732</v>
      </c>
    </row>
    <row r="10" spans="1:4">
      <c r="A10" s="689">
        <v>9</v>
      </c>
      <c r="B10" t="s">
        <v>733</v>
      </c>
      <c r="C10" t="s">
        <v>733</v>
      </c>
      <c r="D10" t="s">
        <v>734</v>
      </c>
    </row>
    <row r="11" spans="1:4">
      <c r="A11" s="689">
        <v>10</v>
      </c>
      <c r="B11" t="s">
        <v>733</v>
      </c>
      <c r="C11" t="s">
        <v>735</v>
      </c>
      <c r="D11" t="s">
        <v>736</v>
      </c>
    </row>
    <row r="12" spans="1:4">
      <c r="A12" s="689">
        <v>11</v>
      </c>
      <c r="B12" t="s">
        <v>733</v>
      </c>
      <c r="C12" t="s">
        <v>737</v>
      </c>
      <c r="D12" t="s">
        <v>738</v>
      </c>
    </row>
    <row r="13" spans="1:4">
      <c r="A13" s="689">
        <v>12</v>
      </c>
      <c r="B13" t="s">
        <v>733</v>
      </c>
      <c r="C13" t="s">
        <v>739</v>
      </c>
      <c r="D13" t="s">
        <v>740</v>
      </c>
    </row>
    <row r="14" spans="1:4">
      <c r="A14" s="689">
        <v>13</v>
      </c>
      <c r="B14" t="s">
        <v>733</v>
      </c>
      <c r="C14" t="s">
        <v>741</v>
      </c>
      <c r="D14" t="s">
        <v>742</v>
      </c>
    </row>
    <row r="15" spans="1:4">
      <c r="A15" s="689">
        <v>14</v>
      </c>
      <c r="B15" t="s">
        <v>733</v>
      </c>
      <c r="C15" t="s">
        <v>743</v>
      </c>
      <c r="D15" t="s">
        <v>744</v>
      </c>
    </row>
    <row r="16" spans="1:4">
      <c r="A16" s="689">
        <v>15</v>
      </c>
      <c r="B16" t="s">
        <v>733</v>
      </c>
      <c r="C16" t="s">
        <v>745</v>
      </c>
      <c r="D16" t="s">
        <v>746</v>
      </c>
    </row>
    <row r="17" spans="1:4">
      <c r="A17" s="689">
        <v>16</v>
      </c>
      <c r="B17" t="s">
        <v>747</v>
      </c>
      <c r="C17" t="s">
        <v>747</v>
      </c>
      <c r="D17" t="s">
        <v>748</v>
      </c>
    </row>
    <row r="18" spans="1:4">
      <c r="A18" s="689">
        <v>17</v>
      </c>
      <c r="B18" t="s">
        <v>749</v>
      </c>
      <c r="C18" t="s">
        <v>751</v>
      </c>
      <c r="D18" t="s">
        <v>752</v>
      </c>
    </row>
    <row r="19" spans="1:4">
      <c r="A19" s="689">
        <v>18</v>
      </c>
      <c r="B19" t="s">
        <v>749</v>
      </c>
      <c r="C19" t="s">
        <v>749</v>
      </c>
      <c r="D19" t="s">
        <v>750</v>
      </c>
    </row>
    <row r="20" spans="1:4">
      <c r="A20" s="689">
        <v>19</v>
      </c>
      <c r="B20" t="s">
        <v>749</v>
      </c>
      <c r="C20" t="s">
        <v>753</v>
      </c>
      <c r="D20" t="s">
        <v>754</v>
      </c>
    </row>
    <row r="21" spans="1:4">
      <c r="A21" s="689">
        <v>20</v>
      </c>
      <c r="B21" t="s">
        <v>749</v>
      </c>
      <c r="C21" t="s">
        <v>755</v>
      </c>
      <c r="D21" t="s">
        <v>756</v>
      </c>
    </row>
    <row r="22" spans="1:4">
      <c r="A22" s="689">
        <v>21</v>
      </c>
      <c r="B22" t="s">
        <v>749</v>
      </c>
      <c r="C22" t="s">
        <v>757</v>
      </c>
      <c r="D22" t="s">
        <v>758</v>
      </c>
    </row>
    <row r="23" spans="1:4">
      <c r="A23" s="689">
        <v>22</v>
      </c>
      <c r="B23" t="s">
        <v>749</v>
      </c>
      <c r="C23" t="s">
        <v>759</v>
      </c>
      <c r="D23" t="s">
        <v>760</v>
      </c>
    </row>
    <row r="24" spans="1:4">
      <c r="A24" s="689">
        <v>23</v>
      </c>
      <c r="B24" t="s">
        <v>749</v>
      </c>
      <c r="C24" t="s">
        <v>761</v>
      </c>
      <c r="D24" t="s">
        <v>762</v>
      </c>
    </row>
    <row r="25" spans="1:4">
      <c r="A25" s="689">
        <v>24</v>
      </c>
      <c r="B25" t="s">
        <v>749</v>
      </c>
      <c r="C25" t="s">
        <v>763</v>
      </c>
      <c r="D25" t="s">
        <v>764</v>
      </c>
    </row>
    <row r="26" spans="1:4">
      <c r="A26" s="689">
        <v>25</v>
      </c>
      <c r="B26" t="s">
        <v>749</v>
      </c>
      <c r="C26" t="s">
        <v>765</v>
      </c>
      <c r="D26" t="s">
        <v>766</v>
      </c>
    </row>
    <row r="27" spans="1:4">
      <c r="A27" s="689">
        <v>26</v>
      </c>
      <c r="B27" t="s">
        <v>749</v>
      </c>
      <c r="C27" t="s">
        <v>767</v>
      </c>
      <c r="D27" t="s">
        <v>768</v>
      </c>
    </row>
    <row r="28" spans="1:4">
      <c r="A28" s="689">
        <v>27</v>
      </c>
      <c r="B28" t="s">
        <v>749</v>
      </c>
      <c r="C28" t="s">
        <v>769</v>
      </c>
      <c r="D28" t="s">
        <v>770</v>
      </c>
    </row>
    <row r="29" spans="1:4">
      <c r="A29" s="689">
        <v>28</v>
      </c>
      <c r="B29" t="s">
        <v>771</v>
      </c>
      <c r="C29" t="s">
        <v>771</v>
      </c>
      <c r="D29" t="s">
        <v>772</v>
      </c>
    </row>
    <row r="30" spans="1:4">
      <c r="A30" s="689">
        <v>29</v>
      </c>
      <c r="B30" t="s">
        <v>773</v>
      </c>
      <c r="C30" t="s">
        <v>773</v>
      </c>
      <c r="D30" t="s">
        <v>774</v>
      </c>
    </row>
    <row r="31" spans="1:4">
      <c r="A31" s="689">
        <v>30</v>
      </c>
      <c r="B31" t="s">
        <v>775</v>
      </c>
      <c r="C31" t="s">
        <v>775</v>
      </c>
      <c r="D31" t="s">
        <v>776</v>
      </c>
    </row>
    <row r="32" spans="1:4">
      <c r="A32" s="689">
        <v>31</v>
      </c>
      <c r="B32" t="s">
        <v>777</v>
      </c>
      <c r="C32" t="s">
        <v>779</v>
      </c>
      <c r="D32" t="s">
        <v>780</v>
      </c>
    </row>
    <row r="33" spans="1:4">
      <c r="A33" s="689">
        <v>32</v>
      </c>
      <c r="B33" t="s">
        <v>777</v>
      </c>
      <c r="C33" t="s">
        <v>781</v>
      </c>
      <c r="D33" t="s">
        <v>782</v>
      </c>
    </row>
    <row r="34" spans="1:4">
      <c r="A34" s="689">
        <v>33</v>
      </c>
      <c r="B34" t="s">
        <v>777</v>
      </c>
      <c r="C34" t="s">
        <v>783</v>
      </c>
      <c r="D34" t="s">
        <v>784</v>
      </c>
    </row>
    <row r="35" spans="1:4">
      <c r="A35" s="689">
        <v>34</v>
      </c>
      <c r="B35" t="s">
        <v>777</v>
      </c>
      <c r="C35" t="s">
        <v>777</v>
      </c>
      <c r="D35" t="s">
        <v>778</v>
      </c>
    </row>
    <row r="36" spans="1:4">
      <c r="A36" s="689">
        <v>35</v>
      </c>
      <c r="B36" t="s">
        <v>777</v>
      </c>
      <c r="C36" t="s">
        <v>785</v>
      </c>
      <c r="D36" t="s">
        <v>786</v>
      </c>
    </row>
    <row r="37" spans="1:4">
      <c r="A37" s="689">
        <v>36</v>
      </c>
      <c r="B37" t="s">
        <v>777</v>
      </c>
      <c r="C37" t="s">
        <v>787</v>
      </c>
      <c r="D37" t="s">
        <v>788</v>
      </c>
    </row>
    <row r="38" spans="1:4">
      <c r="A38" s="689">
        <v>37</v>
      </c>
      <c r="B38" t="s">
        <v>777</v>
      </c>
      <c r="C38" t="s">
        <v>789</v>
      </c>
      <c r="D38" t="s">
        <v>790</v>
      </c>
    </row>
    <row r="39" spans="1:4">
      <c r="A39" s="689">
        <v>38</v>
      </c>
      <c r="B39" t="s">
        <v>777</v>
      </c>
      <c r="C39" t="s">
        <v>791</v>
      </c>
      <c r="D39" t="s">
        <v>792</v>
      </c>
    </row>
    <row r="40" spans="1:4">
      <c r="A40" s="689">
        <v>39</v>
      </c>
      <c r="B40" t="s">
        <v>777</v>
      </c>
      <c r="C40" t="s">
        <v>793</v>
      </c>
      <c r="D40" t="s">
        <v>794</v>
      </c>
    </row>
    <row r="41" spans="1:4">
      <c r="A41" s="689">
        <v>40</v>
      </c>
      <c r="B41" t="s">
        <v>795</v>
      </c>
      <c r="C41" t="s">
        <v>795</v>
      </c>
      <c r="D41" t="s">
        <v>796</v>
      </c>
    </row>
    <row r="42" spans="1:4">
      <c r="A42" s="689">
        <v>41</v>
      </c>
      <c r="B42" t="s">
        <v>797</v>
      </c>
      <c r="C42" t="s">
        <v>799</v>
      </c>
      <c r="D42" t="s">
        <v>800</v>
      </c>
    </row>
    <row r="43" spans="1:4">
      <c r="A43" s="689">
        <v>42</v>
      </c>
      <c r="B43" t="s">
        <v>797</v>
      </c>
      <c r="C43" t="s">
        <v>801</v>
      </c>
      <c r="D43" t="s">
        <v>802</v>
      </c>
    </row>
    <row r="44" spans="1:4">
      <c r="A44" s="689">
        <v>43</v>
      </c>
      <c r="B44" t="s">
        <v>797</v>
      </c>
      <c r="C44" t="s">
        <v>803</v>
      </c>
      <c r="D44" t="s">
        <v>804</v>
      </c>
    </row>
    <row r="45" spans="1:4">
      <c r="A45" s="689">
        <v>44</v>
      </c>
      <c r="B45" t="s">
        <v>797</v>
      </c>
      <c r="C45" t="s">
        <v>805</v>
      </c>
      <c r="D45" t="s">
        <v>806</v>
      </c>
    </row>
    <row r="46" spans="1:4">
      <c r="A46" s="689">
        <v>45</v>
      </c>
      <c r="B46" t="s">
        <v>797</v>
      </c>
      <c r="C46" t="s">
        <v>807</v>
      </c>
      <c r="D46" t="s">
        <v>808</v>
      </c>
    </row>
    <row r="47" spans="1:4">
      <c r="A47" s="689">
        <v>46</v>
      </c>
      <c r="B47" t="s">
        <v>797</v>
      </c>
      <c r="C47" t="s">
        <v>809</v>
      </c>
      <c r="D47" t="s">
        <v>810</v>
      </c>
    </row>
    <row r="48" spans="1:4">
      <c r="A48" s="689">
        <v>47</v>
      </c>
      <c r="B48" t="s">
        <v>797</v>
      </c>
      <c r="C48" t="s">
        <v>797</v>
      </c>
      <c r="D48" t="s">
        <v>798</v>
      </c>
    </row>
    <row r="49" spans="1:4">
      <c r="A49" s="689">
        <v>48</v>
      </c>
      <c r="B49" t="s">
        <v>797</v>
      </c>
      <c r="C49" t="s">
        <v>811</v>
      </c>
      <c r="D49" t="s">
        <v>812</v>
      </c>
    </row>
    <row r="50" spans="1:4">
      <c r="A50" s="689">
        <v>49</v>
      </c>
      <c r="B50" t="s">
        <v>797</v>
      </c>
      <c r="C50" t="s">
        <v>813</v>
      </c>
      <c r="D50" t="s">
        <v>814</v>
      </c>
    </row>
    <row r="51" spans="1:4">
      <c r="A51" s="689">
        <v>50</v>
      </c>
      <c r="B51" t="s">
        <v>815</v>
      </c>
      <c r="C51" t="s">
        <v>815</v>
      </c>
      <c r="D51" t="s">
        <v>816</v>
      </c>
    </row>
    <row r="52" spans="1:4">
      <c r="A52" s="689">
        <v>51</v>
      </c>
      <c r="B52" t="s">
        <v>817</v>
      </c>
      <c r="C52" t="s">
        <v>819</v>
      </c>
      <c r="D52" t="s">
        <v>820</v>
      </c>
    </row>
    <row r="53" spans="1:4">
      <c r="A53" s="689">
        <v>52</v>
      </c>
      <c r="B53" t="s">
        <v>817</v>
      </c>
      <c r="C53" t="s">
        <v>821</v>
      </c>
      <c r="D53" t="s">
        <v>822</v>
      </c>
    </row>
    <row r="54" spans="1:4">
      <c r="A54" s="689">
        <v>53</v>
      </c>
      <c r="B54" t="s">
        <v>817</v>
      </c>
      <c r="C54" t="s">
        <v>823</v>
      </c>
      <c r="D54" t="s">
        <v>824</v>
      </c>
    </row>
    <row r="55" spans="1:4">
      <c r="A55" s="689">
        <v>54</v>
      </c>
      <c r="B55" t="s">
        <v>817</v>
      </c>
      <c r="C55" t="s">
        <v>825</v>
      </c>
      <c r="D55" t="s">
        <v>826</v>
      </c>
    </row>
    <row r="56" spans="1:4">
      <c r="A56" s="689">
        <v>55</v>
      </c>
      <c r="B56" t="s">
        <v>817</v>
      </c>
      <c r="C56" t="s">
        <v>817</v>
      </c>
      <c r="D56" t="s">
        <v>818</v>
      </c>
    </row>
    <row r="57" spans="1:4">
      <c r="A57" s="689">
        <v>56</v>
      </c>
      <c r="B57" t="s">
        <v>817</v>
      </c>
      <c r="C57" t="s">
        <v>827</v>
      </c>
      <c r="D57" t="s">
        <v>828</v>
      </c>
    </row>
    <row r="58" spans="1:4">
      <c r="A58" s="689">
        <v>57</v>
      </c>
      <c r="B58" t="s">
        <v>817</v>
      </c>
      <c r="C58" t="s">
        <v>829</v>
      </c>
      <c r="D58" t="s">
        <v>830</v>
      </c>
    </row>
    <row r="59" spans="1:4">
      <c r="A59" s="689">
        <v>58</v>
      </c>
      <c r="B59" t="s">
        <v>817</v>
      </c>
      <c r="C59" t="s">
        <v>831</v>
      </c>
      <c r="D59" t="s">
        <v>832</v>
      </c>
    </row>
    <row r="60" spans="1:4">
      <c r="A60" s="689">
        <v>59</v>
      </c>
      <c r="B60" t="s">
        <v>817</v>
      </c>
      <c r="C60" t="s">
        <v>833</v>
      </c>
      <c r="D60" t="s">
        <v>834</v>
      </c>
    </row>
    <row r="61" spans="1:4">
      <c r="A61" s="689">
        <v>60</v>
      </c>
      <c r="B61" t="s">
        <v>817</v>
      </c>
      <c r="C61" t="s">
        <v>835</v>
      </c>
      <c r="D61" t="s">
        <v>836</v>
      </c>
    </row>
    <row r="62" spans="1:4">
      <c r="A62" s="689">
        <v>61</v>
      </c>
      <c r="B62" t="s">
        <v>817</v>
      </c>
      <c r="C62" t="s">
        <v>837</v>
      </c>
      <c r="D62" t="s">
        <v>838</v>
      </c>
    </row>
    <row r="63" spans="1:4">
      <c r="A63" s="689">
        <v>62</v>
      </c>
      <c r="B63" t="s">
        <v>817</v>
      </c>
      <c r="C63" t="s">
        <v>839</v>
      </c>
      <c r="D63" t="s">
        <v>840</v>
      </c>
    </row>
    <row r="64" spans="1:4">
      <c r="A64" s="689">
        <v>63</v>
      </c>
      <c r="B64" t="s">
        <v>841</v>
      </c>
      <c r="C64" t="s">
        <v>841</v>
      </c>
      <c r="D64" t="s">
        <v>842</v>
      </c>
    </row>
    <row r="65" spans="1:4">
      <c r="A65" s="689">
        <v>64</v>
      </c>
      <c r="B65" t="s">
        <v>843</v>
      </c>
      <c r="C65" t="s">
        <v>843</v>
      </c>
      <c r="D65" t="s">
        <v>844</v>
      </c>
    </row>
    <row r="66" spans="1:4">
      <c r="A66" s="689">
        <v>65</v>
      </c>
      <c r="B66" t="s">
        <v>845</v>
      </c>
      <c r="C66" t="s">
        <v>845</v>
      </c>
      <c r="D66" t="s">
        <v>846</v>
      </c>
    </row>
    <row r="67" spans="1:4">
      <c r="A67" s="689">
        <v>66</v>
      </c>
      <c r="B67" t="s">
        <v>847</v>
      </c>
      <c r="C67" t="s">
        <v>849</v>
      </c>
      <c r="D67" t="s">
        <v>850</v>
      </c>
    </row>
    <row r="68" spans="1:4">
      <c r="A68" s="689">
        <v>67</v>
      </c>
      <c r="B68" t="s">
        <v>847</v>
      </c>
      <c r="C68" t="s">
        <v>851</v>
      </c>
      <c r="D68" t="s">
        <v>852</v>
      </c>
    </row>
    <row r="69" spans="1:4">
      <c r="A69" s="689">
        <v>68</v>
      </c>
      <c r="B69" t="s">
        <v>847</v>
      </c>
      <c r="C69" t="s">
        <v>853</v>
      </c>
      <c r="D69" t="s">
        <v>854</v>
      </c>
    </row>
    <row r="70" spans="1:4">
      <c r="A70" s="689">
        <v>69</v>
      </c>
      <c r="B70" t="s">
        <v>847</v>
      </c>
      <c r="C70" t="s">
        <v>855</v>
      </c>
      <c r="D70" t="s">
        <v>856</v>
      </c>
    </row>
    <row r="71" spans="1:4">
      <c r="A71" s="689">
        <v>70</v>
      </c>
      <c r="B71" t="s">
        <v>847</v>
      </c>
      <c r="C71" t="s">
        <v>857</v>
      </c>
      <c r="D71" t="s">
        <v>858</v>
      </c>
    </row>
    <row r="72" spans="1:4">
      <c r="A72" s="689">
        <v>71</v>
      </c>
      <c r="B72" t="s">
        <v>847</v>
      </c>
      <c r="C72" t="s">
        <v>859</v>
      </c>
      <c r="D72" t="s">
        <v>860</v>
      </c>
    </row>
    <row r="73" spans="1:4">
      <c r="A73" s="689">
        <v>72</v>
      </c>
      <c r="B73" t="s">
        <v>847</v>
      </c>
      <c r="C73" t="s">
        <v>861</v>
      </c>
      <c r="D73" t="s">
        <v>862</v>
      </c>
    </row>
    <row r="74" spans="1:4">
      <c r="A74" s="689">
        <v>73</v>
      </c>
      <c r="B74" t="s">
        <v>847</v>
      </c>
      <c r="C74" t="s">
        <v>847</v>
      </c>
      <c r="D74" t="s">
        <v>848</v>
      </c>
    </row>
    <row r="75" spans="1:4">
      <c r="A75" s="689">
        <v>74</v>
      </c>
      <c r="B75" t="s">
        <v>847</v>
      </c>
      <c r="C75" t="s">
        <v>863</v>
      </c>
      <c r="D75" t="s">
        <v>864</v>
      </c>
    </row>
    <row r="76" spans="1:4">
      <c r="A76" s="689">
        <v>75</v>
      </c>
      <c r="B76" t="s">
        <v>865</v>
      </c>
      <c r="C76" t="s">
        <v>865</v>
      </c>
      <c r="D76" t="s">
        <v>866</v>
      </c>
    </row>
    <row r="77" spans="1:4">
      <c r="A77" s="689">
        <v>76</v>
      </c>
      <c r="B77" t="s">
        <v>867</v>
      </c>
      <c r="C77" t="s">
        <v>869</v>
      </c>
      <c r="D77" t="s">
        <v>870</v>
      </c>
    </row>
    <row r="78" spans="1:4">
      <c r="A78" s="689">
        <v>77</v>
      </c>
      <c r="B78" t="s">
        <v>867</v>
      </c>
      <c r="C78" t="s">
        <v>871</v>
      </c>
      <c r="D78" t="s">
        <v>872</v>
      </c>
    </row>
    <row r="79" spans="1:4">
      <c r="A79" s="689">
        <v>78</v>
      </c>
      <c r="B79" t="s">
        <v>867</v>
      </c>
      <c r="C79" t="s">
        <v>873</v>
      </c>
      <c r="D79" t="s">
        <v>874</v>
      </c>
    </row>
    <row r="80" spans="1:4">
      <c r="A80" s="689">
        <v>79</v>
      </c>
      <c r="B80" t="s">
        <v>867</v>
      </c>
      <c r="C80" t="s">
        <v>875</v>
      </c>
      <c r="D80" t="s">
        <v>876</v>
      </c>
    </row>
    <row r="81" spans="1:4">
      <c r="A81" s="689">
        <v>80</v>
      </c>
      <c r="B81" t="s">
        <v>867</v>
      </c>
      <c r="C81" t="s">
        <v>877</v>
      </c>
      <c r="D81" t="s">
        <v>878</v>
      </c>
    </row>
    <row r="82" spans="1:4">
      <c r="A82" s="689">
        <v>81</v>
      </c>
      <c r="B82" t="s">
        <v>867</v>
      </c>
      <c r="C82" t="s">
        <v>879</v>
      </c>
      <c r="D82" t="s">
        <v>880</v>
      </c>
    </row>
    <row r="83" spans="1:4">
      <c r="A83" s="689">
        <v>82</v>
      </c>
      <c r="B83" t="s">
        <v>867</v>
      </c>
      <c r="C83" t="s">
        <v>881</v>
      </c>
      <c r="D83" t="s">
        <v>882</v>
      </c>
    </row>
    <row r="84" spans="1:4">
      <c r="A84" s="689">
        <v>83</v>
      </c>
      <c r="B84" t="s">
        <v>867</v>
      </c>
      <c r="C84" t="s">
        <v>883</v>
      </c>
      <c r="D84" t="s">
        <v>884</v>
      </c>
    </row>
    <row r="85" spans="1:4">
      <c r="A85" s="689">
        <v>84</v>
      </c>
      <c r="B85" t="s">
        <v>867</v>
      </c>
      <c r="C85" t="s">
        <v>867</v>
      </c>
      <c r="D85" t="s">
        <v>868</v>
      </c>
    </row>
    <row r="86" spans="1:4">
      <c r="A86" s="689">
        <v>85</v>
      </c>
      <c r="B86" t="s">
        <v>867</v>
      </c>
      <c r="C86" t="s">
        <v>885</v>
      </c>
      <c r="D86" t="s">
        <v>886</v>
      </c>
    </row>
    <row r="87" spans="1:4">
      <c r="A87" s="689">
        <v>86</v>
      </c>
      <c r="B87" t="s">
        <v>867</v>
      </c>
      <c r="C87" t="s">
        <v>887</v>
      </c>
      <c r="D87" t="s">
        <v>888</v>
      </c>
    </row>
    <row r="88" spans="1:4">
      <c r="A88" s="689">
        <v>87</v>
      </c>
      <c r="B88" t="s">
        <v>867</v>
      </c>
      <c r="C88" t="s">
        <v>889</v>
      </c>
      <c r="D88" t="s">
        <v>890</v>
      </c>
    </row>
    <row r="89" spans="1:4">
      <c r="A89" s="689">
        <v>88</v>
      </c>
      <c r="B89" t="s">
        <v>867</v>
      </c>
      <c r="C89" t="s">
        <v>891</v>
      </c>
      <c r="D89" t="s">
        <v>892</v>
      </c>
    </row>
    <row r="90" spans="1:4">
      <c r="A90" s="689">
        <v>89</v>
      </c>
      <c r="B90" t="s">
        <v>867</v>
      </c>
      <c r="C90" t="s">
        <v>893</v>
      </c>
      <c r="D90" t="s">
        <v>894</v>
      </c>
    </row>
    <row r="91" spans="1:4">
      <c r="A91" s="689">
        <v>90</v>
      </c>
      <c r="B91" t="s">
        <v>895</v>
      </c>
      <c r="C91" t="s">
        <v>895</v>
      </c>
      <c r="D91" t="s">
        <v>896</v>
      </c>
    </row>
    <row r="92" spans="1:4">
      <c r="A92" s="689">
        <v>91</v>
      </c>
      <c r="B92" t="s">
        <v>897</v>
      </c>
      <c r="C92" t="s">
        <v>897</v>
      </c>
      <c r="D92" t="s">
        <v>898</v>
      </c>
    </row>
    <row r="93" spans="1:4">
      <c r="A93" s="689">
        <v>92</v>
      </c>
      <c r="B93" t="s">
        <v>899</v>
      </c>
      <c r="C93" t="s">
        <v>901</v>
      </c>
      <c r="D93" t="s">
        <v>902</v>
      </c>
    </row>
    <row r="94" spans="1:4">
      <c r="A94" s="689">
        <v>93</v>
      </c>
      <c r="B94" t="s">
        <v>899</v>
      </c>
      <c r="C94" t="s">
        <v>903</v>
      </c>
      <c r="D94" t="s">
        <v>904</v>
      </c>
    </row>
    <row r="95" spans="1:4">
      <c r="A95" s="689">
        <v>94</v>
      </c>
      <c r="B95" t="s">
        <v>899</v>
      </c>
      <c r="C95" t="s">
        <v>905</v>
      </c>
      <c r="D95" t="s">
        <v>906</v>
      </c>
    </row>
    <row r="96" spans="1:4">
      <c r="A96" s="689">
        <v>95</v>
      </c>
      <c r="B96" t="s">
        <v>899</v>
      </c>
      <c r="C96" t="s">
        <v>907</v>
      </c>
      <c r="D96" t="s">
        <v>908</v>
      </c>
    </row>
    <row r="97" spans="1:4">
      <c r="A97" s="689">
        <v>96</v>
      </c>
      <c r="B97" t="s">
        <v>899</v>
      </c>
      <c r="C97" t="s">
        <v>909</v>
      </c>
      <c r="D97" t="s">
        <v>910</v>
      </c>
    </row>
    <row r="98" spans="1:4">
      <c r="A98" s="689">
        <v>97</v>
      </c>
      <c r="B98" t="s">
        <v>899</v>
      </c>
      <c r="C98" t="s">
        <v>911</v>
      </c>
      <c r="D98" t="s">
        <v>912</v>
      </c>
    </row>
    <row r="99" spans="1:4">
      <c r="A99" s="689">
        <v>98</v>
      </c>
      <c r="B99" t="s">
        <v>899</v>
      </c>
      <c r="C99" t="s">
        <v>913</v>
      </c>
      <c r="D99" t="s">
        <v>914</v>
      </c>
    </row>
    <row r="100" spans="1:4">
      <c r="A100" s="689">
        <v>99</v>
      </c>
      <c r="B100" t="s">
        <v>899</v>
      </c>
      <c r="C100" t="s">
        <v>915</v>
      </c>
      <c r="D100" t="s">
        <v>916</v>
      </c>
    </row>
    <row r="101" spans="1:4">
      <c r="A101" s="689">
        <v>100</v>
      </c>
      <c r="B101" t="s">
        <v>899</v>
      </c>
      <c r="C101" t="s">
        <v>917</v>
      </c>
      <c r="D101" t="s">
        <v>918</v>
      </c>
    </row>
    <row r="102" spans="1:4">
      <c r="A102" s="689">
        <v>101</v>
      </c>
      <c r="B102" t="s">
        <v>899</v>
      </c>
      <c r="C102" t="s">
        <v>899</v>
      </c>
      <c r="D102" t="s">
        <v>900</v>
      </c>
    </row>
    <row r="103" spans="1:4">
      <c r="A103" s="689">
        <v>102</v>
      </c>
      <c r="B103" t="s">
        <v>899</v>
      </c>
      <c r="C103" t="s">
        <v>919</v>
      </c>
      <c r="D103" t="s">
        <v>920</v>
      </c>
    </row>
    <row r="104" spans="1:4">
      <c r="A104" s="689">
        <v>103</v>
      </c>
      <c r="B104" t="s">
        <v>899</v>
      </c>
      <c r="C104" t="s">
        <v>921</v>
      </c>
      <c r="D104" t="s">
        <v>922</v>
      </c>
    </row>
    <row r="105" spans="1:4">
      <c r="A105" s="689">
        <v>104</v>
      </c>
      <c r="B105" t="s">
        <v>899</v>
      </c>
      <c r="C105" t="s">
        <v>923</v>
      </c>
      <c r="D105" t="s">
        <v>924</v>
      </c>
    </row>
    <row r="106" spans="1:4">
      <c r="A106" s="689">
        <v>105</v>
      </c>
      <c r="B106" t="s">
        <v>925</v>
      </c>
      <c r="C106" t="s">
        <v>925</v>
      </c>
      <c r="D106" t="s">
        <v>926</v>
      </c>
    </row>
  </sheetData>
  <phoneticPr fontId="11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623</v>
      </c>
      <c r="AX1" s="546" t="s">
        <v>624</v>
      </c>
      <c r="AZ1" s="916" t="s">
        <v>656</v>
      </c>
      <c r="BA1" s="916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401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723" t="s">
        <v>391</v>
      </c>
      <c r="AQ2" s="43" t="s">
        <v>390</v>
      </c>
      <c r="AS2" s="43" t="s">
        <v>383</v>
      </c>
      <c r="AU2" s="44" t="s">
        <v>413</v>
      </c>
      <c r="AW2" s="547" t="s">
        <v>625</v>
      </c>
      <c r="AX2" s="548" t="s">
        <v>625</v>
      </c>
      <c r="AZ2" s="606" t="s">
        <v>657</v>
      </c>
      <c r="BA2" s="607" t="s">
        <v>661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723" t="s">
        <v>388</v>
      </c>
      <c r="AQ3" s="43" t="s">
        <v>389</v>
      </c>
      <c r="AS3" s="43" t="s">
        <v>384</v>
      </c>
      <c r="AU3" s="44" t="s">
        <v>414</v>
      </c>
      <c r="AW3" s="547" t="s">
        <v>626</v>
      </c>
      <c r="AX3" s="548" t="s">
        <v>626</v>
      </c>
      <c r="AZ3" s="151" t="s">
        <v>658</v>
      </c>
      <c r="BA3" s="236" t="s">
        <v>665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714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723" t="s">
        <v>387</v>
      </c>
      <c r="AQ4" s="43" t="s">
        <v>387</v>
      </c>
      <c r="AS4" s="43" t="s">
        <v>350</v>
      </c>
      <c r="AU4" s="44" t="s">
        <v>415</v>
      </c>
      <c r="AW4" s="547" t="s">
        <v>627</v>
      </c>
      <c r="AX4" s="548" t="s">
        <v>627</v>
      </c>
      <c r="AZ4" s="151" t="s">
        <v>663</v>
      </c>
      <c r="BA4" s="236" t="s">
        <v>664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1445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723" t="s">
        <v>386</v>
      </c>
      <c r="AQ5" s="43"/>
      <c r="AU5" s="44" t="s">
        <v>416</v>
      </c>
      <c r="AW5" s="547" t="s">
        <v>628</v>
      </c>
      <c r="AX5" s="548" t="s">
        <v>628</v>
      </c>
      <c r="AZ5" s="151" t="s">
        <v>659</v>
      </c>
      <c r="BA5" s="236" t="s">
        <v>662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 t="s">
        <v>1447</v>
      </c>
      <c r="AH6" s="148" t="s">
        <v>372</v>
      </c>
      <c r="AK6" s="148" t="s">
        <v>355</v>
      </c>
      <c r="AM6" s="148" t="s">
        <v>365</v>
      </c>
      <c r="AP6" s="723" t="s">
        <v>390</v>
      </c>
      <c r="AQ6" s="43"/>
      <c r="AU6" s="329" t="s">
        <v>417</v>
      </c>
      <c r="AW6" s="547" t="s">
        <v>629</v>
      </c>
      <c r="AX6" s="548" t="s">
        <v>629</v>
      </c>
      <c r="AZ6" s="151" t="s">
        <v>660</v>
      </c>
      <c r="BA6" s="236" t="s">
        <v>666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 t="s">
        <v>401</v>
      </c>
      <c r="AH7" s="148" t="s">
        <v>346</v>
      </c>
      <c r="AK7" s="148" t="s">
        <v>356</v>
      </c>
      <c r="AM7" s="148" t="s">
        <v>366</v>
      </c>
      <c r="AP7" s="723" t="s">
        <v>389</v>
      </c>
      <c r="AQ7" s="43"/>
      <c r="AU7" s="329" t="s">
        <v>418</v>
      </c>
      <c r="AW7" s="547" t="s">
        <v>630</v>
      </c>
      <c r="AX7" s="548" t="s">
        <v>630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631</v>
      </c>
      <c r="AX8" s="548" t="s">
        <v>631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632</v>
      </c>
      <c r="AX9" s="548" t="s">
        <v>632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A10" s="326"/>
      <c r="AP10" s="247"/>
      <c r="AW10" s="547" t="s">
        <v>633</v>
      </c>
      <c r="AX10" s="548" t="s">
        <v>633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A11" s="326"/>
      <c r="AP11" s="247"/>
      <c r="AW11" s="547" t="s">
        <v>634</v>
      </c>
      <c r="AX11" s="548" t="s">
        <v>634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635</v>
      </c>
      <c r="AX23" s="548" t="s">
        <v>635</v>
      </c>
    </row>
    <row r="24" spans="1:50" ht="21" customHeight="1">
      <c r="A24" s="5" t="s">
        <v>123</v>
      </c>
      <c r="B24" s="43">
        <v>2022</v>
      </c>
      <c r="AW24" s="547" t="s">
        <v>636</v>
      </c>
      <c r="AX24" s="548" t="s">
        <v>636</v>
      </c>
    </row>
    <row r="25" spans="1:50">
      <c r="A25" s="5" t="s">
        <v>124</v>
      </c>
      <c r="B25" s="43">
        <v>2023</v>
      </c>
      <c r="AW25" s="547" t="s">
        <v>637</v>
      </c>
      <c r="AX25" s="548" t="s">
        <v>637</v>
      </c>
    </row>
    <row r="26" spans="1:50">
      <c r="A26" s="5" t="s">
        <v>125</v>
      </c>
      <c r="B26" s="43">
        <v>2024</v>
      </c>
      <c r="AX26" s="548" t="s">
        <v>638</v>
      </c>
    </row>
    <row r="27" spans="1:50">
      <c r="A27" s="5" t="s">
        <v>126</v>
      </c>
      <c r="B27" s="43">
        <v>2025</v>
      </c>
      <c r="AX27" s="548" t="s">
        <v>639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640</v>
      </c>
    </row>
    <row r="29" spans="1:50">
      <c r="A29" s="5" t="s">
        <v>128</v>
      </c>
      <c r="D29" s="398" t="s">
        <v>457</v>
      </c>
      <c r="E29" s="399" t="str">
        <f>IF(periodStart = "","", periodStart)</f>
        <v>02.05.2023</v>
      </c>
      <c r="F29" s="399" t="str">
        <f>IF(periodEnd = "","", periodEnd)</f>
        <v>31.12.2023</v>
      </c>
      <c r="H29" s="400" t="s">
        <v>1485</v>
      </c>
      <c r="AX29" s="548" t="s">
        <v>641</v>
      </c>
    </row>
    <row r="30" spans="1:50">
      <c r="A30" s="5" t="s">
        <v>129</v>
      </c>
      <c r="D30" s="401"/>
      <c r="E30" s="402"/>
      <c r="F30" s="402"/>
      <c r="AX30" s="548" t="s">
        <v>642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643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644</v>
      </c>
    </row>
    <row r="33" spans="1:50">
      <c r="A33" s="5" t="s">
        <v>132</v>
      </c>
      <c r="AX33" s="548" t="s">
        <v>645</v>
      </c>
    </row>
    <row r="34" spans="1:50">
      <c r="A34" s="5" t="s">
        <v>133</v>
      </c>
      <c r="AX34" s="548" t="s">
        <v>646</v>
      </c>
    </row>
    <row r="35" spans="1:50">
      <c r="A35" s="5" t="s">
        <v>134</v>
      </c>
      <c r="AX35" s="548" t="s">
        <v>647</v>
      </c>
    </row>
    <row r="36" spans="1:50">
      <c r="A36" s="5" t="s">
        <v>98</v>
      </c>
      <c r="AX36" s="548" t="s">
        <v>648</v>
      </c>
    </row>
    <row r="37" spans="1:50">
      <c r="A37" s="5" t="s">
        <v>99</v>
      </c>
      <c r="AX37" s="548" t="s">
        <v>649</v>
      </c>
    </row>
    <row r="38" spans="1:50">
      <c r="A38" s="5" t="s">
        <v>100</v>
      </c>
      <c r="AX38" s="548" t="s">
        <v>650</v>
      </c>
    </row>
    <row r="39" spans="1:50">
      <c r="A39" s="5" t="s">
        <v>101</v>
      </c>
      <c r="AX39" s="548" t="s">
        <v>598</v>
      </c>
    </row>
    <row r="40" spans="1:50">
      <c r="A40" s="5" t="s">
        <v>102</v>
      </c>
      <c r="AX40" s="548" t="s">
        <v>599</v>
      </c>
    </row>
    <row r="41" spans="1:50">
      <c r="A41" s="5" t="s">
        <v>103</v>
      </c>
      <c r="AX41" s="548" t="s">
        <v>600</v>
      </c>
    </row>
    <row r="42" spans="1:50">
      <c r="A42" s="5" t="s">
        <v>135</v>
      </c>
      <c r="AX42" s="548" t="s">
        <v>601</v>
      </c>
    </row>
    <row r="43" spans="1:50">
      <c r="A43" s="5" t="s">
        <v>136</v>
      </c>
      <c r="AX43" s="548" t="s">
        <v>602</v>
      </c>
    </row>
    <row r="44" spans="1:50">
      <c r="A44" s="5" t="s">
        <v>137</v>
      </c>
      <c r="AX44" s="548" t="s">
        <v>603</v>
      </c>
    </row>
    <row r="45" spans="1:50">
      <c r="A45" s="5" t="s">
        <v>138</v>
      </c>
      <c r="AX45" s="548" t="s">
        <v>604</v>
      </c>
    </row>
    <row r="46" spans="1:50">
      <c r="A46" s="5" t="s">
        <v>139</v>
      </c>
      <c r="AX46" s="548" t="s">
        <v>605</v>
      </c>
    </row>
    <row r="47" spans="1:50">
      <c r="A47" s="5" t="s">
        <v>160</v>
      </c>
      <c r="AX47" s="548" t="s">
        <v>606</v>
      </c>
    </row>
    <row r="48" spans="1:50">
      <c r="A48" s="5" t="s">
        <v>161</v>
      </c>
      <c r="AX48" s="548" t="s">
        <v>607</v>
      </c>
    </row>
    <row r="49" spans="1:50">
      <c r="A49" s="5" t="s">
        <v>162</v>
      </c>
      <c r="AX49" s="548" t="s">
        <v>608</v>
      </c>
    </row>
    <row r="50" spans="1:50">
      <c r="A50" s="5" t="s">
        <v>140</v>
      </c>
      <c r="AX50" s="548" t="s">
        <v>609</v>
      </c>
    </row>
    <row r="51" spans="1:50">
      <c r="A51" s="5" t="s">
        <v>141</v>
      </c>
      <c r="AX51" s="548" t="s">
        <v>610</v>
      </c>
    </row>
    <row r="52" spans="1:50">
      <c r="A52" s="5" t="s">
        <v>142</v>
      </c>
      <c r="AX52" s="548" t="s">
        <v>611</v>
      </c>
    </row>
    <row r="53" spans="1:50">
      <c r="A53" s="5" t="s">
        <v>143</v>
      </c>
      <c r="AX53" s="548" t="s">
        <v>612</v>
      </c>
    </row>
    <row r="54" spans="1:50">
      <c r="A54" s="5" t="s">
        <v>144</v>
      </c>
      <c r="AX54" s="548" t="s">
        <v>613</v>
      </c>
    </row>
    <row r="55" spans="1:50">
      <c r="A55" s="5" t="s">
        <v>145</v>
      </c>
      <c r="AX55" s="548" t="s">
        <v>614</v>
      </c>
    </row>
    <row r="56" spans="1:50">
      <c r="A56" s="5" t="s">
        <v>146</v>
      </c>
      <c r="AX56" s="548" t="s">
        <v>615</v>
      </c>
    </row>
    <row r="57" spans="1:50">
      <c r="A57" s="5" t="s">
        <v>424</v>
      </c>
      <c r="AX57" s="548" t="s">
        <v>616</v>
      </c>
    </row>
    <row r="58" spans="1:50">
      <c r="A58" s="5" t="s">
        <v>147</v>
      </c>
      <c r="AX58" s="548" t="s">
        <v>617</v>
      </c>
    </row>
    <row r="59" spans="1:50">
      <c r="A59" s="5" t="s">
        <v>148</v>
      </c>
      <c r="AX59" s="548" t="s">
        <v>618</v>
      </c>
    </row>
    <row r="60" spans="1:50">
      <c r="A60" s="5" t="s">
        <v>149</v>
      </c>
      <c r="AX60" s="548" t="s">
        <v>619</v>
      </c>
    </row>
    <row r="61" spans="1:50">
      <c r="A61" s="5" t="s">
        <v>150</v>
      </c>
      <c r="AX61" s="548" t="s">
        <v>620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694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695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594</vt:i4>
      </vt:variant>
    </vt:vector>
  </HeadingPairs>
  <TitlesOfParts>
    <vt:vector size="609" baseType="lpstr">
      <vt:lpstr>Инструкция</vt:lpstr>
      <vt:lpstr>Титульный</vt:lpstr>
      <vt:lpstr>Территории</vt:lpstr>
      <vt:lpstr>Перечень тарифов</vt:lpstr>
      <vt:lpstr>Форма 1.0.1 | Т-тех</vt:lpstr>
      <vt:lpstr>Форма 2.2 | Т-тех</vt:lpstr>
      <vt:lpstr>Форма 1.0.1 | Т-подвоз</vt:lpstr>
      <vt:lpstr>Форма 2.2 | Т-подвоз</vt:lpstr>
      <vt:lpstr>Форма 1.0.1 | Т-пит</vt:lpstr>
      <vt:lpstr>Форма 2.2 | Т-пит</vt:lpstr>
      <vt:lpstr>Форма 1.0.1 | Форма 2.11</vt:lpstr>
      <vt:lpstr>Форма 2.11</vt:lpstr>
      <vt:lpstr>Форма 2.12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2023-05-04T08:24:05Z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